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 полугод 2014" sheetId="1" r:id="rId1"/>
    <sheet name="2 полугод 2014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40" i="2"/>
  <c r="H105"/>
  <c r="H103"/>
  <c r="H102"/>
  <c r="H101"/>
  <c r="H100"/>
  <c r="H99"/>
  <c r="H97"/>
  <c r="H96"/>
  <c r="H95"/>
  <c r="H94"/>
  <c r="H93"/>
  <c r="H92"/>
  <c r="H91"/>
  <c r="H89"/>
  <c r="H87"/>
  <c r="H86"/>
  <c r="H85"/>
  <c r="H83"/>
  <c r="H82"/>
  <c r="H81"/>
  <c r="H80"/>
  <c r="H79"/>
  <c r="H78"/>
  <c r="H77"/>
  <c r="H76"/>
  <c r="H75"/>
  <c r="H74"/>
  <c r="H73"/>
  <c r="H72"/>
  <c r="H70"/>
  <c r="H67"/>
  <c r="H65"/>
  <c r="H64"/>
  <c r="H63"/>
  <c r="H62"/>
  <c r="H61"/>
  <c r="H60"/>
  <c r="H59"/>
  <c r="H57"/>
  <c r="H55"/>
  <c r="H54"/>
  <c r="H53"/>
  <c r="H51"/>
  <c r="H49"/>
  <c r="H38"/>
  <c r="H36"/>
  <c r="H35"/>
  <c r="H31"/>
  <c r="H30"/>
  <c r="H29"/>
  <c r="H28"/>
  <c r="H26"/>
  <c r="H25"/>
  <c r="H24"/>
  <c r="H23"/>
  <c r="H22"/>
  <c r="H21"/>
  <c r="H20"/>
  <c r="H19"/>
  <c r="H17"/>
  <c r="H16"/>
  <c r="H15"/>
  <c r="H14"/>
  <c r="H13"/>
  <c r="H12"/>
  <c r="H11"/>
  <c r="H10"/>
  <c r="H9"/>
  <c r="H8"/>
  <c r="H7"/>
  <c r="H38" i="1"/>
  <c r="H99"/>
  <c r="H105"/>
  <c r="H97"/>
  <c r="H96"/>
  <c r="H95"/>
  <c r="H93"/>
  <c r="H92"/>
  <c r="H90"/>
  <c r="H88"/>
  <c r="H85"/>
  <c r="H84"/>
  <c r="H83"/>
  <c r="H81"/>
  <c r="H80"/>
  <c r="H79"/>
  <c r="H78"/>
  <c r="H77"/>
  <c r="H76"/>
  <c r="H75"/>
  <c r="H74"/>
  <c r="H73"/>
  <c r="H72"/>
  <c r="H68"/>
  <c r="H65"/>
  <c r="H64"/>
  <c r="H63"/>
  <c r="H62"/>
  <c r="H61"/>
  <c r="H60"/>
  <c r="H58"/>
  <c r="H56"/>
  <c r="H54"/>
  <c r="H52"/>
  <c r="H50"/>
  <c r="H49"/>
  <c r="H47"/>
  <c r="H46"/>
  <c r="H45"/>
  <c r="H44"/>
  <c r="H43"/>
  <c r="H41"/>
  <c r="H37"/>
  <c r="H36"/>
  <c r="H35"/>
  <c r="H34"/>
  <c r="H32"/>
  <c r="H30"/>
  <c r="H29"/>
  <c r="H28"/>
  <c r="H27"/>
  <c r="H25"/>
  <c r="H24"/>
  <c r="H23"/>
  <c r="H22"/>
  <c r="H21"/>
  <c r="H20"/>
  <c r="H19"/>
  <c r="H18"/>
  <c r="H17"/>
  <c r="H15"/>
  <c r="H14"/>
  <c r="H13"/>
  <c r="H12"/>
  <c r="H11"/>
  <c r="H10"/>
  <c r="H9"/>
  <c r="H8"/>
  <c r="H7"/>
  <c r="G51" i="2"/>
  <c r="J105"/>
  <c r="K105" s="1"/>
  <c r="K104" s="1"/>
  <c r="G105"/>
  <c r="E104"/>
  <c r="K103"/>
  <c r="J103"/>
  <c r="G103"/>
  <c r="L103" s="1"/>
  <c r="J102"/>
  <c r="K102" s="1"/>
  <c r="G102"/>
  <c r="L102" s="1"/>
  <c r="K101"/>
  <c r="J101"/>
  <c r="G101"/>
  <c r="L101" s="1"/>
  <c r="J100"/>
  <c r="K100" s="1"/>
  <c r="G100"/>
  <c r="L100" s="1"/>
  <c r="K99"/>
  <c r="K98" s="1"/>
  <c r="J99"/>
  <c r="G99"/>
  <c r="L99" s="1"/>
  <c r="J98"/>
  <c r="G98"/>
  <c r="E98"/>
  <c r="J97"/>
  <c r="K97" s="1"/>
  <c r="G97"/>
  <c r="K96"/>
  <c r="J96"/>
  <c r="G96"/>
  <c r="L96" s="1"/>
  <c r="J95"/>
  <c r="K95" s="1"/>
  <c r="G95"/>
  <c r="K94"/>
  <c r="J94"/>
  <c r="G94"/>
  <c r="L94" s="1"/>
  <c r="J93"/>
  <c r="K93" s="1"/>
  <c r="G93"/>
  <c r="K92"/>
  <c r="J92"/>
  <c r="G92"/>
  <c r="L92" s="1"/>
  <c r="J91"/>
  <c r="K91" s="1"/>
  <c r="K90" s="1"/>
  <c r="G91"/>
  <c r="J90"/>
  <c r="G90"/>
  <c r="E90"/>
  <c r="J89"/>
  <c r="K89" s="1"/>
  <c r="K88" s="1"/>
  <c r="G89"/>
  <c r="J88"/>
  <c r="G88"/>
  <c r="E88"/>
  <c r="J87"/>
  <c r="K87" s="1"/>
  <c r="G87"/>
  <c r="L87" s="1"/>
  <c r="J86"/>
  <c r="K86" s="1"/>
  <c r="G86"/>
  <c r="L86" s="1"/>
  <c r="J85"/>
  <c r="K85" s="1"/>
  <c r="K84" s="1"/>
  <c r="G85"/>
  <c r="J84"/>
  <c r="G84"/>
  <c r="E84"/>
  <c r="K83"/>
  <c r="J83"/>
  <c r="G83"/>
  <c r="L83" s="1"/>
  <c r="J82"/>
  <c r="K82" s="1"/>
  <c r="K81" s="1"/>
  <c r="G82"/>
  <c r="E81"/>
  <c r="K80"/>
  <c r="J80"/>
  <c r="L80"/>
  <c r="G80"/>
  <c r="J79"/>
  <c r="K79" s="1"/>
  <c r="G79"/>
  <c r="L79" s="1"/>
  <c r="K78"/>
  <c r="J78"/>
  <c r="G78"/>
  <c r="L78" s="1"/>
  <c r="J77"/>
  <c r="K77" s="1"/>
  <c r="G77"/>
  <c r="L77" s="1"/>
  <c r="K76"/>
  <c r="K75" s="1"/>
  <c r="J76"/>
  <c r="G76"/>
  <c r="L76" s="1"/>
  <c r="J75"/>
  <c r="G75"/>
  <c r="E75"/>
  <c r="J74"/>
  <c r="K74" s="1"/>
  <c r="G74"/>
  <c r="K73"/>
  <c r="K72" s="1"/>
  <c r="K71" s="1"/>
  <c r="J73"/>
  <c r="L73"/>
  <c r="G73"/>
  <c r="J72"/>
  <c r="G72"/>
  <c r="E72"/>
  <c r="E71"/>
  <c r="J70"/>
  <c r="K70" s="1"/>
  <c r="G70"/>
  <c r="K66"/>
  <c r="K67"/>
  <c r="J67"/>
  <c r="G67"/>
  <c r="J66"/>
  <c r="E66"/>
  <c r="J65"/>
  <c r="K65" s="1"/>
  <c r="G65"/>
  <c r="J64"/>
  <c r="K64" s="1"/>
  <c r="G64"/>
  <c r="J63"/>
  <c r="K63" s="1"/>
  <c r="G63"/>
  <c r="J62"/>
  <c r="K62" s="1"/>
  <c r="G62"/>
  <c r="J61"/>
  <c r="K61" s="1"/>
  <c r="G61"/>
  <c r="J60"/>
  <c r="K60" s="1"/>
  <c r="G60"/>
  <c r="K59"/>
  <c r="J59"/>
  <c r="G59"/>
  <c r="L59" s="1"/>
  <c r="J57"/>
  <c r="K57" s="1"/>
  <c r="G57"/>
  <c r="J56"/>
  <c r="E56"/>
  <c r="J55"/>
  <c r="K55" s="1"/>
  <c r="G55"/>
  <c r="J54"/>
  <c r="K54" s="1"/>
  <c r="G54"/>
  <c r="J53"/>
  <c r="K53" s="1"/>
  <c r="G53"/>
  <c r="J51"/>
  <c r="K51" s="1"/>
  <c r="K50" s="1"/>
  <c r="J50"/>
  <c r="G50"/>
  <c r="E50"/>
  <c r="J49"/>
  <c r="K49" s="1"/>
  <c r="G49"/>
  <c r="L49" s="1"/>
  <c r="J40"/>
  <c r="K40" s="1"/>
  <c r="K39" s="1"/>
  <c r="G40"/>
  <c r="J39"/>
  <c r="G39"/>
  <c r="E39"/>
  <c r="K38"/>
  <c r="J38"/>
  <c r="G38"/>
  <c r="K37"/>
  <c r="J37"/>
  <c r="E37"/>
  <c r="J36"/>
  <c r="K36" s="1"/>
  <c r="G36"/>
  <c r="L36" s="1"/>
  <c r="J35"/>
  <c r="K35" s="1"/>
  <c r="K34" s="1"/>
  <c r="G35"/>
  <c r="J34"/>
  <c r="G34"/>
  <c r="E34"/>
  <c r="J33"/>
  <c r="E33"/>
  <c r="J32"/>
  <c r="E32"/>
  <c r="J31"/>
  <c r="K31" s="1"/>
  <c r="G31"/>
  <c r="K30"/>
  <c r="J30"/>
  <c r="G30"/>
  <c r="L30" s="1"/>
  <c r="J29"/>
  <c r="K29" s="1"/>
  <c r="G29"/>
  <c r="L29" s="1"/>
  <c r="K28"/>
  <c r="J28"/>
  <c r="G28"/>
  <c r="L28" s="1"/>
  <c r="J26"/>
  <c r="K26" s="1"/>
  <c r="G26"/>
  <c r="L26" s="1"/>
  <c r="K25"/>
  <c r="J25"/>
  <c r="G25"/>
  <c r="L25" s="1"/>
  <c r="J24"/>
  <c r="K24" s="1"/>
  <c r="G24"/>
  <c r="L24" s="1"/>
  <c r="K23"/>
  <c r="J23"/>
  <c r="G23"/>
  <c r="L23" s="1"/>
  <c r="J22"/>
  <c r="K22" s="1"/>
  <c r="G22"/>
  <c r="L22" s="1"/>
  <c r="K21"/>
  <c r="J21"/>
  <c r="G21"/>
  <c r="L21" s="1"/>
  <c r="J20"/>
  <c r="K20" s="1"/>
  <c r="G20"/>
  <c r="K19"/>
  <c r="J19"/>
  <c r="G19"/>
  <c r="L19" s="1"/>
  <c r="J18"/>
  <c r="G18"/>
  <c r="E18"/>
  <c r="J17"/>
  <c r="K17" s="1"/>
  <c r="G17"/>
  <c r="K16"/>
  <c r="J16"/>
  <c r="G16"/>
  <c r="L16" s="1"/>
  <c r="J15"/>
  <c r="K15" s="1"/>
  <c r="G15"/>
  <c r="K14"/>
  <c r="J14"/>
  <c r="G14"/>
  <c r="L14" s="1"/>
  <c r="J13"/>
  <c r="K13" s="1"/>
  <c r="G13"/>
  <c r="K12"/>
  <c r="J12"/>
  <c r="G12"/>
  <c r="L12" s="1"/>
  <c r="J11"/>
  <c r="K11" s="1"/>
  <c r="G11"/>
  <c r="K10"/>
  <c r="J10"/>
  <c r="G10"/>
  <c r="L10" s="1"/>
  <c r="J9"/>
  <c r="K9" s="1"/>
  <c r="G9"/>
  <c r="J8"/>
  <c r="K8" s="1"/>
  <c r="G8"/>
  <c r="J7"/>
  <c r="K7" s="1"/>
  <c r="K6" s="1"/>
  <c r="K5" s="1"/>
  <c r="G7"/>
  <c r="J6"/>
  <c r="E6"/>
  <c r="J5"/>
  <c r="E5"/>
  <c r="E107" s="1"/>
  <c r="E108" s="1"/>
  <c r="G66" l="1"/>
  <c r="G56"/>
  <c r="G33" s="1"/>
  <c r="G37"/>
  <c r="G6"/>
  <c r="G5" s="1"/>
  <c r="L20"/>
  <c r="H18"/>
  <c r="L35"/>
  <c r="H34"/>
  <c r="H37"/>
  <c r="L38"/>
  <c r="L40"/>
  <c r="H39"/>
  <c r="L39" s="1"/>
  <c r="L57"/>
  <c r="H56"/>
  <c r="L67"/>
  <c r="H66"/>
  <c r="L66" s="1"/>
  <c r="L85"/>
  <c r="H84"/>
  <c r="L84" s="1"/>
  <c r="L91"/>
  <c r="H90"/>
  <c r="L90" s="1"/>
  <c r="L7"/>
  <c r="H6"/>
  <c r="L51"/>
  <c r="H50"/>
  <c r="L50" s="1"/>
  <c r="L82"/>
  <c r="L81"/>
  <c r="L89"/>
  <c r="H88"/>
  <c r="L88" s="1"/>
  <c r="L105"/>
  <c r="H104"/>
  <c r="L104" s="1"/>
  <c r="L8"/>
  <c r="L9"/>
  <c r="L11"/>
  <c r="L13"/>
  <c r="L15"/>
  <c r="L17"/>
  <c r="K18"/>
  <c r="L31"/>
  <c r="L53"/>
  <c r="L54"/>
  <c r="L55"/>
  <c r="K56"/>
  <c r="K33" s="1"/>
  <c r="K32" s="1"/>
  <c r="K108" s="1"/>
  <c r="L60"/>
  <c r="L61"/>
  <c r="L62"/>
  <c r="L63"/>
  <c r="L64"/>
  <c r="L65"/>
  <c r="L70"/>
  <c r="L74"/>
  <c r="L93"/>
  <c r="L95"/>
  <c r="L97"/>
  <c r="L75"/>
  <c r="G81"/>
  <c r="J81"/>
  <c r="J71" s="1"/>
  <c r="J108" s="1"/>
  <c r="H98"/>
  <c r="L98" s="1"/>
  <c r="G104"/>
  <c r="J104"/>
  <c r="G32" l="1"/>
  <c r="L72"/>
  <c r="H71"/>
  <c r="H5"/>
  <c r="L5" s="1"/>
  <c r="L6"/>
  <c r="G71"/>
  <c r="L56"/>
  <c r="H33"/>
  <c r="L18"/>
  <c r="G108" l="1"/>
  <c r="L33"/>
  <c r="H32"/>
  <c r="L32" s="1"/>
  <c r="L71"/>
  <c r="H108" l="1"/>
  <c r="L108" s="1"/>
  <c r="H40" i="1"/>
  <c r="G105"/>
  <c r="J93"/>
  <c r="K93" s="1"/>
  <c r="L93" s="1"/>
  <c r="J52"/>
  <c r="K52" s="1"/>
  <c r="J53"/>
  <c r="K53"/>
  <c r="G31"/>
  <c r="G16"/>
  <c r="J28"/>
  <c r="K28" s="1"/>
  <c r="L28" s="1"/>
  <c r="J29"/>
  <c r="K29"/>
  <c r="L29" s="1"/>
  <c r="J30"/>
  <c r="K30" s="1"/>
  <c r="L30" s="1"/>
  <c r="L27"/>
  <c r="G107"/>
  <c r="G99"/>
  <c r="G97"/>
  <c r="G96"/>
  <c r="G95"/>
  <c r="G93"/>
  <c r="G92"/>
  <c r="G90"/>
  <c r="G88"/>
  <c r="G85"/>
  <c r="G84"/>
  <c r="G83"/>
  <c r="G73"/>
  <c r="G74"/>
  <c r="G75"/>
  <c r="G76"/>
  <c r="G77"/>
  <c r="G78"/>
  <c r="G79"/>
  <c r="G80"/>
  <c r="G81"/>
  <c r="G72"/>
  <c r="G68"/>
  <c r="G61"/>
  <c r="G62"/>
  <c r="G63"/>
  <c r="G64"/>
  <c r="G65"/>
  <c r="G60"/>
  <c r="G58"/>
  <c r="G56"/>
  <c r="G54"/>
  <c r="G52"/>
  <c r="G50"/>
  <c r="G49"/>
  <c r="G47"/>
  <c r="G46"/>
  <c r="G45"/>
  <c r="G44"/>
  <c r="G43"/>
  <c r="G41"/>
  <c r="G34"/>
  <c r="G37"/>
  <c r="G36"/>
  <c r="G35"/>
  <c r="G32"/>
  <c r="G28"/>
  <c r="G29"/>
  <c r="G30"/>
  <c r="G27"/>
  <c r="G25"/>
  <c r="G18"/>
  <c r="G19"/>
  <c r="G20"/>
  <c r="G21"/>
  <c r="G22"/>
  <c r="G23"/>
  <c r="G24"/>
  <c r="G17"/>
  <c r="G8"/>
  <c r="G9"/>
  <c r="G10"/>
  <c r="G11"/>
  <c r="G12"/>
  <c r="G13"/>
  <c r="G14"/>
  <c r="G15"/>
  <c r="G7"/>
  <c r="E106"/>
  <c r="E107"/>
  <c r="E16"/>
  <c r="J21"/>
  <c r="K21" s="1"/>
  <c r="L52" l="1"/>
  <c r="L21"/>
  <c r="E91"/>
  <c r="E57"/>
  <c r="J65"/>
  <c r="K65" s="1"/>
  <c r="E40"/>
  <c r="E39" s="1"/>
  <c r="E6"/>
  <c r="E5" s="1"/>
  <c r="L65" l="1"/>
  <c r="E67"/>
  <c r="E53"/>
  <c r="J27"/>
  <c r="K27" s="1"/>
  <c r="J15"/>
  <c r="K15" s="1"/>
  <c r="J14"/>
  <c r="K14" s="1"/>
  <c r="J13"/>
  <c r="K13" s="1"/>
  <c r="J12"/>
  <c r="K12" s="1"/>
  <c r="J11"/>
  <c r="K11" s="1"/>
  <c r="J10"/>
  <c r="K10" s="1"/>
  <c r="E38" l="1"/>
  <c r="L10"/>
  <c r="L11"/>
  <c r="L12"/>
  <c r="L13"/>
  <c r="L14"/>
  <c r="L15"/>
  <c r="J105"/>
  <c r="K105" s="1"/>
  <c r="J99"/>
  <c r="E98"/>
  <c r="J97"/>
  <c r="K97" s="1"/>
  <c r="J96"/>
  <c r="K96" s="1"/>
  <c r="J95"/>
  <c r="E94"/>
  <c r="J92"/>
  <c r="J90"/>
  <c r="E89"/>
  <c r="J88"/>
  <c r="E87"/>
  <c r="E86" s="1"/>
  <c r="J85"/>
  <c r="K85" s="1"/>
  <c r="J84"/>
  <c r="K84" s="1"/>
  <c r="J83"/>
  <c r="E82"/>
  <c r="J81"/>
  <c r="K81" s="1"/>
  <c r="J80"/>
  <c r="K80" s="1"/>
  <c r="J79"/>
  <c r="K79" s="1"/>
  <c r="J78"/>
  <c r="K78" s="1"/>
  <c r="J77"/>
  <c r="K77" s="1"/>
  <c r="J76"/>
  <c r="K76" s="1"/>
  <c r="J75"/>
  <c r="K75" s="1"/>
  <c r="J74"/>
  <c r="K74" s="1"/>
  <c r="J73"/>
  <c r="K73" s="1"/>
  <c r="J72"/>
  <c r="K72" s="1"/>
  <c r="L71"/>
  <c r="L70"/>
  <c r="L69"/>
  <c r="J68"/>
  <c r="E66"/>
  <c r="J64"/>
  <c r="K64" s="1"/>
  <c r="J63"/>
  <c r="K63" s="1"/>
  <c r="J62"/>
  <c r="K62" s="1"/>
  <c r="J61"/>
  <c r="K61" s="1"/>
  <c r="J60"/>
  <c r="K60" s="1"/>
  <c r="J58"/>
  <c r="J56"/>
  <c r="K56" s="1"/>
  <c r="J54"/>
  <c r="J50"/>
  <c r="K50" s="1"/>
  <c r="J49"/>
  <c r="K49" s="1"/>
  <c r="J47"/>
  <c r="K47" s="1"/>
  <c r="J46"/>
  <c r="K46" s="1"/>
  <c r="J45"/>
  <c r="K45" s="1"/>
  <c r="J44"/>
  <c r="K44" s="1"/>
  <c r="J43"/>
  <c r="K43" s="1"/>
  <c r="J41"/>
  <c r="J37"/>
  <c r="K37" s="1"/>
  <c r="J36"/>
  <c r="K36" s="1"/>
  <c r="J35"/>
  <c r="K35" s="1"/>
  <c r="J34"/>
  <c r="K34" s="1"/>
  <c r="J32"/>
  <c r="K32" s="1"/>
  <c r="E31"/>
  <c r="J25"/>
  <c r="K25" s="1"/>
  <c r="J24"/>
  <c r="K24" s="1"/>
  <c r="J23"/>
  <c r="K23" s="1"/>
  <c r="J22"/>
  <c r="K22" s="1"/>
  <c r="J20"/>
  <c r="K20" s="1"/>
  <c r="J19"/>
  <c r="K19" s="1"/>
  <c r="J18"/>
  <c r="K18" s="1"/>
  <c r="J17"/>
  <c r="J9"/>
  <c r="K9" s="1"/>
  <c r="J8"/>
  <c r="K8" s="1"/>
  <c r="J7"/>
  <c r="K41" l="1"/>
  <c r="K40" s="1"/>
  <c r="K39" s="1"/>
  <c r="J40"/>
  <c r="J39" s="1"/>
  <c r="K54"/>
  <c r="K58"/>
  <c r="K57" s="1"/>
  <c r="J57"/>
  <c r="K83"/>
  <c r="J82"/>
  <c r="K88"/>
  <c r="K87" s="1"/>
  <c r="J87"/>
  <c r="K90"/>
  <c r="K89" s="1"/>
  <c r="J89"/>
  <c r="K17"/>
  <c r="K16" s="1"/>
  <c r="J16"/>
  <c r="K7"/>
  <c r="K6" s="1"/>
  <c r="K5" s="1"/>
  <c r="J6"/>
  <c r="J5" s="1"/>
  <c r="K68"/>
  <c r="K67" s="1"/>
  <c r="J67"/>
  <c r="J66" s="1"/>
  <c r="K92"/>
  <c r="K91" s="1"/>
  <c r="J91"/>
  <c r="K95"/>
  <c r="K94" s="1"/>
  <c r="J94"/>
  <c r="K99"/>
  <c r="K98" s="1"/>
  <c r="J98"/>
  <c r="K66"/>
  <c r="K82"/>
  <c r="H6"/>
  <c r="H5" s="1"/>
  <c r="G6"/>
  <c r="G5" s="1"/>
  <c r="H16"/>
  <c r="L16" s="1"/>
  <c r="H67"/>
  <c r="G67"/>
  <c r="H39"/>
  <c r="L39" s="1"/>
  <c r="G40"/>
  <c r="G39" s="1"/>
  <c r="H53"/>
  <c r="L53" s="1"/>
  <c r="G53"/>
  <c r="H57"/>
  <c r="G57"/>
  <c r="L41"/>
  <c r="L44"/>
  <c r="L18"/>
  <c r="L35"/>
  <c r="L64"/>
  <c r="L62"/>
  <c r="L22"/>
  <c r="L46"/>
  <c r="L23"/>
  <c r="L19"/>
  <c r="L36"/>
  <c r="L9"/>
  <c r="L49"/>
  <c r="L56"/>
  <c r="L60"/>
  <c r="L63"/>
  <c r="L73"/>
  <c r="L7"/>
  <c r="L17"/>
  <c r="L20"/>
  <c r="L24"/>
  <c r="L25"/>
  <c r="L34"/>
  <c r="L37"/>
  <c r="L43"/>
  <c r="L45"/>
  <c r="L47"/>
  <c r="L50"/>
  <c r="L61"/>
  <c r="L68"/>
  <c r="L78"/>
  <c r="L32"/>
  <c r="L58"/>
  <c r="L67"/>
  <c r="L8"/>
  <c r="L72"/>
  <c r="L40"/>
  <c r="L54"/>
  <c r="L79"/>
  <c r="L74"/>
  <c r="L76"/>
  <c r="L77"/>
  <c r="K86" l="1"/>
  <c r="K38"/>
  <c r="K31" s="1"/>
  <c r="J86"/>
  <c r="J38"/>
  <c r="J31" s="1"/>
  <c r="L6"/>
  <c r="G38"/>
  <c r="L57"/>
  <c r="L80"/>
  <c r="G66"/>
  <c r="L81"/>
  <c r="J107" l="1"/>
  <c r="K107"/>
  <c r="L5"/>
  <c r="H31"/>
  <c r="L31" s="1"/>
  <c r="L38"/>
  <c r="G82"/>
  <c r="L84"/>
  <c r="H82"/>
  <c r="H66"/>
  <c r="L75" l="1"/>
  <c r="L66"/>
  <c r="L82"/>
  <c r="L83"/>
  <c r="L85"/>
  <c r="G87" l="1"/>
  <c r="G89" l="1"/>
  <c r="H87"/>
  <c r="L88" l="1"/>
  <c r="G91"/>
  <c r="H89"/>
  <c r="L90" l="1"/>
  <c r="L89"/>
  <c r="L87"/>
  <c r="H91"/>
  <c r="L92" l="1"/>
  <c r="L96" l="1"/>
  <c r="L91"/>
  <c r="L95" l="1"/>
  <c r="G98"/>
  <c r="G94"/>
  <c r="G86" s="1"/>
  <c r="L105"/>
  <c r="H98" l="1"/>
  <c r="H94"/>
  <c r="H86" l="1"/>
  <c r="H107" s="1"/>
  <c r="L97"/>
  <c r="L98"/>
  <c r="L99"/>
  <c r="L94" l="1"/>
  <c r="L86" l="1"/>
  <c r="L107" s="1"/>
</calcChain>
</file>

<file path=xl/sharedStrings.xml><?xml version="1.0" encoding="utf-8"?>
<sst xmlns="http://schemas.openxmlformats.org/spreadsheetml/2006/main" count="546" uniqueCount="331">
  <si>
    <t xml:space="preserve"> Перечень выполняемых услуг и работ по содержанию и ремонту общего имущества многоквартирных домов, находящихся в управлении</t>
  </si>
  <si>
    <t>№ п/п</t>
  </si>
  <si>
    <t>Наименование работ и услуг (указывается в соответствии с договором управления)</t>
  </si>
  <si>
    <t>Периодичность (срок выполнения  по факту)</t>
  </si>
  <si>
    <t>Всего</t>
  </si>
  <si>
    <t xml:space="preserve">Полезная площадь </t>
  </si>
  <si>
    <t>Площадь нежилых, м2</t>
  </si>
  <si>
    <t>Обязательные работы и условия</t>
  </si>
  <si>
    <t>1.</t>
  </si>
  <si>
    <t>Содержание общего имущества</t>
  </si>
  <si>
    <t>1.1.</t>
  </si>
  <si>
    <t>Подметание полов во всех помещениях общего пользования, в том числе:</t>
  </si>
  <si>
    <t>1.1.1.</t>
  </si>
  <si>
    <t>Влажное подметание лестничных площадок и маршей нижних     2-х этажей</t>
  </si>
  <si>
    <t>Ежедневно, кроме воскресенья.</t>
  </si>
  <si>
    <t>1.1.2.</t>
  </si>
  <si>
    <t>Влажное подметание лестничных площадок и маршей выше 2-х этажей</t>
  </si>
  <si>
    <t>2 раза в неделю</t>
  </si>
  <si>
    <t>1.2.</t>
  </si>
  <si>
    <t>Мытье лестничных площадок и маршей выше 2-х этажей</t>
  </si>
  <si>
    <t>1 раз в месяц</t>
  </si>
  <si>
    <t>2.</t>
  </si>
  <si>
    <t>Уборка земельного участка, входящего в состав общего имущества МКД</t>
  </si>
  <si>
    <t>2.1.</t>
  </si>
  <si>
    <t>Подметание территории с усовершенст-вованным покрытием в летний период - ручная уборка (отмостка, вход в подъезд)</t>
  </si>
  <si>
    <t>2.2.</t>
  </si>
  <si>
    <t>Уборка придомовой территории без покрытия от случайного мусора</t>
  </si>
  <si>
    <t>1 раз в двое суток (65 раз) в летний период, 1 раз в неделю (30 раз) в зимний период</t>
  </si>
  <si>
    <t>2.3.</t>
  </si>
  <si>
    <t>Уборка мусора с газона, очистка урн</t>
  </si>
  <si>
    <t>1 раз в двое суток (65раз)</t>
  </si>
  <si>
    <t>2.4.</t>
  </si>
  <si>
    <t>Уборка мусора на контейнерных площадках</t>
  </si>
  <si>
    <t>Ежедневно, кроме воскресенья</t>
  </si>
  <si>
    <t>2.6.</t>
  </si>
  <si>
    <t>Очистка территории с усовершенствованным покрытием от уплотненного снега (вход в подъезд)</t>
  </si>
  <si>
    <t>1 раз в сутки в дни без снегопада</t>
  </si>
  <si>
    <t>2.7.</t>
  </si>
  <si>
    <t>Посыпка территории песком (вход в подъезд)</t>
  </si>
  <si>
    <t>2 раза в сутки во время гололеда (34 раза)</t>
  </si>
  <si>
    <t>2.8.</t>
  </si>
  <si>
    <t>Очистка территории от наледи (вход в подъезд)</t>
  </si>
  <si>
    <t>1 раз в двое суток (68 раз) в зимний период</t>
  </si>
  <si>
    <t>2.9.</t>
  </si>
  <si>
    <t>Очистка от наледи крышек люков, пожарных колодцев</t>
  </si>
  <si>
    <t>1 раз в трое суток   (57 раз)</t>
  </si>
  <si>
    <t>2.10.</t>
  </si>
  <si>
    <t>Очистка наружного водостока от снега и наледи в зимний период</t>
  </si>
  <si>
    <t>по мере необходимости</t>
  </si>
  <si>
    <t>3 раза в год</t>
  </si>
  <si>
    <t>3.</t>
  </si>
  <si>
    <t>Подготовка МКД к сезонной эксплуатации</t>
  </si>
  <si>
    <t>3.1.</t>
  </si>
  <si>
    <t>Прочистка водосточных труб, колен и воронок</t>
  </si>
  <si>
    <t>по мере необходимости, но не более 5% от объема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</si>
  <si>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</si>
  <si>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</si>
  <si>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</si>
  <si>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пользования, ремонт и укрепление входных дверей</t>
  </si>
  <si>
    <t>по мере необходимости, но не более 20% от объема</t>
  </si>
  <si>
    <t>3.4.</t>
  </si>
  <si>
    <t>Укрепление или регулировка пружин, доводчиков и амортизаторов на входных дверях</t>
  </si>
  <si>
    <t>1 раз в год при подготовке к осенне-зимнему периоду</t>
  </si>
  <si>
    <t>3.5.</t>
  </si>
  <si>
    <t>Установка и укрепление ручек и шпингалетов на оконных и дверных заполнениях</t>
  </si>
  <si>
    <t>3.6.</t>
  </si>
  <si>
    <t xml:space="preserve">Подготовка к сезонной эксплуатации технических помещений дома  </t>
  </si>
  <si>
    <t>1 раз в год</t>
  </si>
  <si>
    <t>3.7.</t>
  </si>
  <si>
    <t>Подготовка систем отопления, водоснабжения, водоотведения и электроснабжения, в том числе:</t>
  </si>
  <si>
    <t>3.7.1.</t>
  </si>
  <si>
    <t>Центральное отопление, в том числе</t>
  </si>
  <si>
    <t>3.7.1.1.</t>
  </si>
  <si>
    <t>Ликвидация воздушных пробок в системе отопления:</t>
  </si>
  <si>
    <t>- в стояке</t>
  </si>
  <si>
    <t>- в радиаторном блоке</t>
  </si>
  <si>
    <t>3.7.1.2.</t>
  </si>
  <si>
    <t>Слив и наполнение системы отопления</t>
  </si>
  <si>
    <t>3.7.1.3.</t>
  </si>
  <si>
    <t>Промывка трубопроводов системы центрального отопления</t>
  </si>
  <si>
    <t>3.7.1.4.</t>
  </si>
  <si>
    <t>Испытание трубопроводов системы центрального отопления</t>
  </si>
  <si>
    <t>2 раза в год после отопительного сезона</t>
  </si>
  <si>
    <t>3.7.1.5.</t>
  </si>
  <si>
    <t>Ремонт кранов регулировки у радиаторных блоков</t>
  </si>
  <si>
    <t>3.7.1.6.</t>
  </si>
  <si>
    <t>Осмотр системы центрального отопления</t>
  </si>
  <si>
    <t>2 раза в год</t>
  </si>
  <si>
    <t>3.7.1.7.</t>
  </si>
  <si>
    <t>Восстановление разрушенной тепловой изоляции</t>
  </si>
  <si>
    <t>1 раз в год, но не более 5% от объёма</t>
  </si>
  <si>
    <t>3.7.1.8.</t>
  </si>
  <si>
    <t>Смена параллельной задвижки (система отопления)</t>
  </si>
  <si>
    <t>по мере необходимости, но не реже 1 раза в 10 лет</t>
  </si>
  <si>
    <t>3.7.1.9.</t>
  </si>
  <si>
    <t>Смена вентиля (система отопления)</t>
  </si>
  <si>
    <t>3.7.1.10.</t>
  </si>
  <si>
    <t>Замена кранов для спуска воздуха из системы</t>
  </si>
  <si>
    <t>3.7.2.</t>
  </si>
  <si>
    <t>Водопровод, канализация и горячее водоснабжение</t>
  </si>
  <si>
    <t>3.7.2.1.</t>
  </si>
  <si>
    <t>Осмотр водопровода, канализации и горячего водоснабжения</t>
  </si>
  <si>
    <t>3.7.2.2.</t>
  </si>
  <si>
    <t>Прочистка канализационных стояков, лежаков и выпусков</t>
  </si>
  <si>
    <t>По мере необходимости, но не более 20% от объема</t>
  </si>
  <si>
    <t>3.7.2.3.</t>
  </si>
  <si>
    <t>Текущий ремонт и устранение незначи-тельных неисправностей внутридомовых систем холодного, горячего водоснабжения и водоотведения</t>
  </si>
  <si>
    <t>1 раз в год, не более 3,3% от объема</t>
  </si>
  <si>
    <t>3.7.3.</t>
  </si>
  <si>
    <t>Электроснабжение</t>
  </si>
  <si>
    <t>3.7.3.1.</t>
  </si>
  <si>
    <t>Замена перегоревших электроламп в подъездах, люминесцентных  ламп и прожекторов фасадного освещения</t>
  </si>
  <si>
    <t>4 раза в год</t>
  </si>
  <si>
    <t>3.7.3.2.</t>
  </si>
  <si>
    <t>Замена светильников фасадного и подъездного освещения, электропатронов</t>
  </si>
  <si>
    <t>1 раз в год, не более 10% от объема</t>
  </si>
  <si>
    <t>3.7.3.3.</t>
  </si>
  <si>
    <t>Проведение испытаний и измерений сопротивления изоляции проводов, кабелей, заземляющих устройств, стационарного оборудования</t>
  </si>
  <si>
    <t>1 раз в 3 года</t>
  </si>
  <si>
    <t>3.7.3.4.</t>
  </si>
  <si>
    <t>3.7.3.5.</t>
  </si>
  <si>
    <t>Осмотр линий электрических сетей, арматуры и электрооборудования в квартирах</t>
  </si>
  <si>
    <t>3.7.3.6.</t>
  </si>
  <si>
    <t>Осмотр  и ремонт приборов фасадного и подъездного освещения, щитов освещения, силовых шкафов и силового оборудованияиний электрических сетей, арматуры и электрооборудования в квартирах</t>
  </si>
  <si>
    <t>по мере необходимости, но не реже 2 раза в год</t>
  </si>
  <si>
    <t>3.7.3.7.</t>
  </si>
  <si>
    <t>Текущий ремонт и устранение незначительных неисправностей вводно-распределительных устройств, мелкий ремонт электропроводки</t>
  </si>
  <si>
    <t>1 раз в год, не более 5% от объема</t>
  </si>
  <si>
    <t>Замена автоматических выключателей, предохранителей</t>
  </si>
  <si>
    <t>4.</t>
  </si>
  <si>
    <t>Проведение технических осмотров, техническое обслуживание и мелкий ремонт</t>
  </si>
  <si>
    <t>4.1.</t>
  </si>
  <si>
    <t>Осмотр и техническое обслуживание общедомовых приборов учета энергоресурсов, в том числе:</t>
  </si>
  <si>
    <t>4.1.1.</t>
  </si>
  <si>
    <t>Осмотр и ремонт общедомовых приборов учета</t>
  </si>
  <si>
    <t>1 раз в год в начале отопительного сезона</t>
  </si>
  <si>
    <t>4.1.2.</t>
  </si>
  <si>
    <t>Госповерка общедомовых приборов учета</t>
  </si>
  <si>
    <t>по паспортным данным</t>
  </si>
  <si>
    <t>4.1.3.</t>
  </si>
  <si>
    <t>Снятие показаний с общедомовых приборов учета</t>
  </si>
  <si>
    <t>4.1.4.</t>
  </si>
  <si>
    <t>Снятие показаний с квартирных приборов учета</t>
  </si>
  <si>
    <t>4.2.</t>
  </si>
  <si>
    <t>Проведение технических осмотров и устранение незначительных неисправностей в системах вентиляции, дымоудаления, в местах общего пользования и конструктивных элементах здания</t>
  </si>
  <si>
    <t>4.3.</t>
  </si>
  <si>
    <t>Замена замков на входных дверях чердаков и подвальных помещений</t>
  </si>
  <si>
    <t>по мере необходимости, но не более 20 % от объема</t>
  </si>
  <si>
    <t>4.4.</t>
  </si>
  <si>
    <t>Подготовка и проведение инструментальных наблюдений за осадками зданий и сооружений</t>
  </si>
  <si>
    <t>в течение года</t>
  </si>
  <si>
    <t>4.5.</t>
  </si>
  <si>
    <t>Техническое обслуживание внутридомого газового (электро-) оборудования</t>
  </si>
  <si>
    <t>4.6.</t>
  </si>
  <si>
    <t>Прочистка вентиляционных каналов</t>
  </si>
  <si>
    <t>4.7.</t>
  </si>
  <si>
    <t>Уборка мусора и грязи с кровли</t>
  </si>
  <si>
    <t>4.8.</t>
  </si>
  <si>
    <t>Удаление снега и наледи с кровель</t>
  </si>
  <si>
    <t>4.9.</t>
  </si>
  <si>
    <t>Аварийное обслуживание:</t>
  </si>
  <si>
    <t>круглосуточно</t>
  </si>
  <si>
    <t>4.10.</t>
  </si>
  <si>
    <t>Дератизация (лестничные клетки, подвалы, технические помещения)</t>
  </si>
  <si>
    <t>4.11.</t>
  </si>
  <si>
    <t>Дезинсекция (лестничные клетки, подвалы, технические помещения)</t>
  </si>
  <si>
    <t>Услуги вывоза ТБО</t>
  </si>
  <si>
    <t>5.1.</t>
  </si>
  <si>
    <t>Вывоз твердых бытовых отходов</t>
  </si>
  <si>
    <t>7 раз в неделю</t>
  </si>
  <si>
    <t>5.2.</t>
  </si>
  <si>
    <t>Вывоз крупногабаритного мусора</t>
  </si>
  <si>
    <t>6 раз в неделю</t>
  </si>
  <si>
    <t>7.</t>
  </si>
  <si>
    <t>Услуги управления</t>
  </si>
  <si>
    <t>4 раза в неделю</t>
  </si>
  <si>
    <t>2 раза в месяц</t>
  </si>
  <si>
    <t>1.4.</t>
  </si>
  <si>
    <t>Мытье и протирка дверей и окон в помещениях общего пользования</t>
  </si>
  <si>
    <t>1.5.</t>
  </si>
  <si>
    <t>Обметание пыли с потолков</t>
  </si>
  <si>
    <t>1.6.</t>
  </si>
  <si>
    <t>Влажная протирка элементов лестничных клеток</t>
  </si>
  <si>
    <t>Очистка газонов от случайного мусора в холодный период</t>
  </si>
  <si>
    <t>1 раз в неделю</t>
  </si>
  <si>
    <t>Очистка отмосток от снега</t>
  </si>
  <si>
    <t>2 раза в холодный период</t>
  </si>
  <si>
    <t>Дополнительные работы по ремонту общего имущества жилого дома</t>
  </si>
  <si>
    <t>Каменные, кирпичные, железобетонные стены</t>
  </si>
  <si>
    <t>- заделка и герметизация швов и стыков стен и фасадов</t>
  </si>
  <si>
    <t>по мере необходимости, но не более 5% стыков, швов в год</t>
  </si>
  <si>
    <t>Лестницы, козырьки</t>
  </si>
  <si>
    <t>- мелкий ремонт лестниц, перил, козырьков</t>
  </si>
  <si>
    <t>по мере необходимости, но не более 5% от объёма в год</t>
  </si>
  <si>
    <t>Крыши</t>
  </si>
  <si>
    <t>по мере необходимости, но не более 1% поверхности кровли в год</t>
  </si>
  <si>
    <t>Окна, двери</t>
  </si>
  <si>
    <t>Ремонт оконных переплетов</t>
  </si>
  <si>
    <t>по мере необходимости, но не более 4% в год</t>
  </si>
  <si>
    <t>Ремонт дверных полотен</t>
  </si>
  <si>
    <t>по мере необходимости, но не более 10% в год</t>
  </si>
  <si>
    <t>Нашивка брусков на дверные коробки</t>
  </si>
  <si>
    <t>Внутренняя отделка в подъездах, технических помещениях, других общедомовых вспомогательных помещениях</t>
  </si>
  <si>
    <t>- ремонт оклеенной гидроизоляции стен подвала рубероидом, внутренней штукатурки отдельными местами,</t>
  </si>
  <si>
    <t>по мере необходимости при подготовке к осеннее-зимнему периоду, но не более 15 % от объема</t>
  </si>
  <si>
    <t>- перетирка штукатурки поверхности стен и потолков,</t>
  </si>
  <si>
    <t>- заделка отверстий при смене отдельных участков труб (при переходе их через перекрытия и перегородки),</t>
  </si>
  <si>
    <t>- клеевая окраска стен и потолков,</t>
  </si>
  <si>
    <t>- масляная окраска ранее окрашенных всех видов поверхностей,</t>
  </si>
  <si>
    <t>- окрашивание масляными составами деревянных поручней, торцов лестничных маршей и площадок</t>
  </si>
  <si>
    <t>Ремонт адресных указателей</t>
  </si>
  <si>
    <t>Всего за 1 м2 с НДС</t>
  </si>
  <si>
    <t>1.7.</t>
  </si>
  <si>
    <t>1.8.</t>
  </si>
  <si>
    <t>1.9.</t>
  </si>
  <si>
    <t>Частичное подметание лестничных площадок и маршей выше 2 этажа</t>
  </si>
  <si>
    <t>Мытье лестничных площадок и маршей нижних  2-х этажей</t>
  </si>
  <si>
    <t>Влажная протирка подоконников, отопительных приборов в помещениях общего пользования</t>
  </si>
  <si>
    <t>подоконники - 4 р в год, отоп. приборы - 2 р в год</t>
  </si>
  <si>
    <t>2.11.</t>
  </si>
  <si>
    <t>2.12.</t>
  </si>
  <si>
    <t>2.13.</t>
  </si>
  <si>
    <t>2.14.</t>
  </si>
  <si>
    <t>Покос травы, полив газонов</t>
  </si>
  <si>
    <t>Окраска контейнеров, ограждений контейнерных площадок и ограждений газонов</t>
  </si>
  <si>
    <t>8.</t>
  </si>
  <si>
    <t>8.1.</t>
  </si>
  <si>
    <t>8.2.</t>
  </si>
  <si>
    <t>8.3.</t>
  </si>
  <si>
    <t>Ремонт кровли отдельными местами</t>
  </si>
  <si>
    <t>8.4.</t>
  </si>
  <si>
    <t>8.5.</t>
  </si>
  <si>
    <t>9.</t>
  </si>
  <si>
    <t>Всего за 1 м2 без НДС</t>
  </si>
  <si>
    <t>Стоимость на 1кв.м. общей площади (руб./кв.м./мес.) без НДС</t>
  </si>
  <si>
    <t>Замена отопительных приборов в МОП</t>
  </si>
  <si>
    <t>3.7.1.11.</t>
  </si>
  <si>
    <t>1 раз в год, но не более 2,5% от объёма</t>
  </si>
  <si>
    <t>Проверка заземления ванн</t>
  </si>
  <si>
    <t>Постановка заплат на покрытия из мягкой кровли</t>
  </si>
  <si>
    <t>Сдвигание свежевыпавшего снега с территории с усовершенствованным покрытием - ручная уборка(крыльца, вход в подъезд, вход в подвал)</t>
  </si>
  <si>
    <t>1 раз в двое суток (86 раз) в зимний период</t>
  </si>
  <si>
    <t>мкр. Восточный, д. 2/2 Г</t>
  </si>
  <si>
    <t xml:space="preserve">мкр.Восточный, д. 2/2 Г, нежилые помещения </t>
  </si>
  <si>
    <t>Начислено в месяц, с НДС</t>
  </si>
  <si>
    <t>мкр. Восточный, д. 2/2 В</t>
  </si>
  <si>
    <t xml:space="preserve">мкр. Восточный, д. 2/2 В, нежилые помещения </t>
  </si>
  <si>
    <t>1.1.3.</t>
  </si>
  <si>
    <t>Частичное подметание лестничных площадок и маршей выше 2-х этажей</t>
  </si>
  <si>
    <t>3 раза в неделю</t>
  </si>
  <si>
    <t>1.3.</t>
  </si>
  <si>
    <t>3 раз в год</t>
  </si>
  <si>
    <t>2.5.</t>
  </si>
  <si>
    <t>Мытье контейнеров</t>
  </si>
  <si>
    <t>Подготовка систем отопления, водоснабжения, водоотведения и электроснабжения, вентиляции в том числе:</t>
  </si>
  <si>
    <t>3.1.1.</t>
  </si>
  <si>
    <t>Работы по содержанию систем вентиляции и дымоудаления</t>
  </si>
  <si>
    <t>3.1.1.1.</t>
  </si>
  <si>
    <t>Проведение техосмотра и устранение незначительных неисправностей в системах вентиляции</t>
  </si>
  <si>
    <t>3.1.1.2.</t>
  </si>
  <si>
    <t>Утепление и прочистка вентканалов</t>
  </si>
  <si>
    <t>По мере необходимости</t>
  </si>
  <si>
    <t>3.1.2.</t>
  </si>
  <si>
    <t>3.1.2.1.</t>
  </si>
  <si>
    <t>проверка состояния системы внутридомового газового оборудования</t>
  </si>
  <si>
    <t>В течение года</t>
  </si>
  <si>
    <t>3.1.3.</t>
  </si>
  <si>
    <t>3.1.3.1.</t>
  </si>
  <si>
    <t>3.1.3.2.</t>
  </si>
  <si>
    <t>3.1.3.3.</t>
  </si>
  <si>
    <t>3.1.3.4.</t>
  </si>
  <si>
    <t>3.1.3.5.</t>
  </si>
  <si>
    <t>3.1.3.6.</t>
  </si>
  <si>
    <t>3.1.3.7.</t>
  </si>
  <si>
    <t>3.1.3.8.</t>
  </si>
  <si>
    <t>3.1.3.9.</t>
  </si>
  <si>
    <t>3.1.3.10.</t>
  </si>
  <si>
    <t>3.1.4.</t>
  </si>
  <si>
    <t>3.1.4.1.</t>
  </si>
  <si>
    <t>3.1.4.2.</t>
  </si>
  <si>
    <t>3.1.4.3.</t>
  </si>
  <si>
    <t>3.1.4.4.</t>
  </si>
  <si>
    <t>Утепление трубопровода ГВС</t>
  </si>
  <si>
    <t>3.1.4.5.</t>
  </si>
  <si>
    <t>Осмотр, поверка, ремонт коллективных приборов учета ХВС, ГВС, тепла</t>
  </si>
  <si>
    <t xml:space="preserve">по мере необходимости </t>
  </si>
  <si>
    <t>3.1.5.</t>
  </si>
  <si>
    <t>3.1.5.1.</t>
  </si>
  <si>
    <t>3.1.5.2.</t>
  </si>
  <si>
    <t>3.1.5.3.</t>
  </si>
  <si>
    <t>3.1.5.4.</t>
  </si>
  <si>
    <t>Осмотр линий электрических сетей в МОП</t>
  </si>
  <si>
    <t>3.1.5.5.</t>
  </si>
  <si>
    <t>3.1.5.6.</t>
  </si>
  <si>
    <t>3.1.5.7.</t>
  </si>
  <si>
    <t>3.1.5.8.</t>
  </si>
  <si>
    <t>Проверка УЗО</t>
  </si>
  <si>
    <t>Аварийное обслуживание</t>
  </si>
  <si>
    <t>3.3.1.</t>
  </si>
  <si>
    <t>3.3.2.</t>
  </si>
  <si>
    <t>Организация мест накопления БО, сбор отходов 1-4 кл. опасности</t>
  </si>
  <si>
    <t>по мере накопления</t>
  </si>
  <si>
    <t>Фундамент</t>
  </si>
  <si>
    <t>Ремонт гидроизоляции</t>
  </si>
  <si>
    <t>Работы в зданиях с подвалами</t>
  </si>
  <si>
    <t>ремонт приямков</t>
  </si>
  <si>
    <t>Ремонт решеток, дверей, заслонок в проемах подвальных помещений</t>
  </si>
  <si>
    <t>Замена замков в подвальных помещениях</t>
  </si>
  <si>
    <t>по мере необходимости, но не более 20%  от объема</t>
  </si>
  <si>
    <t>Подготовка к сезонной эксплуатации повалов, подполья</t>
  </si>
  <si>
    <t>Очистка подвалов от затопления стоками</t>
  </si>
  <si>
    <t>Работы  по содержанию перекрытий, перегородок в помещениях МОП</t>
  </si>
  <si>
    <t>Восстановление водоизоляционных свойств перекрытий</t>
  </si>
  <si>
    <t>Восстановление тепло-, гидроизоляции примыканий наружних стен</t>
  </si>
  <si>
    <t xml:space="preserve"> - ремонт просевшей отмостки вручную</t>
  </si>
  <si>
    <t>по мере необходимости, но не более 5%  в год</t>
  </si>
  <si>
    <t xml:space="preserve"> - ремонт адресных указателей</t>
  </si>
  <si>
    <t>Уборка мусора и грязи</t>
  </si>
  <si>
    <t>Сбрасывание снега и сосулек</t>
  </si>
  <si>
    <t>Замена замков на входных дверях чердаков</t>
  </si>
  <si>
    <t>Подготовка к сезонной эксплуатации технических помещений дома (чердака)</t>
  </si>
  <si>
    <t>Укрепление водосточных труб</t>
  </si>
  <si>
    <t>Замена разбитых стекол и дверей в местах МОП</t>
  </si>
  <si>
    <t>по мере необходимости, но не более 20% в год</t>
  </si>
  <si>
    <t>Укрепление пружин, доводчиков на входных дверях</t>
  </si>
  <si>
    <t>1 раз в год при подготовке к ОЗП</t>
  </si>
  <si>
    <t>Окраска стен помещений МОП</t>
  </si>
  <si>
    <t>по мере необходимости при подготовке к ОЗП, но не более 15 % от объема</t>
  </si>
  <si>
    <t>Заделка неплотностей вокруг трубопроводов, проходящих через перекрытия</t>
  </si>
  <si>
    <t>Начислено, за период с 01.01.2014г. -30.09.2014г.</t>
  </si>
  <si>
    <t>Начислено, за период с 01.10.2014г. -31.12.2014г.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</si>
</sst>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2" fillId="0" borderId="5" xfId="0" applyFont="1" applyBorder="1" applyAlignment="1">
      <alignment horizontal="center" vertical="top" wrapText="1"/>
    </xf>
    <xf numFmtId="2" fontId="3" fillId="0" borderId="1" xfId="0" applyNumberFormat="1" applyFont="1" applyBorder="1"/>
    <xf numFmtId="2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1" xfId="0" applyFont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2" fontId="2" fillId="0" borderId="0" xfId="0" applyNumberFormat="1" applyFont="1" applyBorder="1" applyAlignment="1"/>
    <xf numFmtId="0" fontId="2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/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/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0"/>
  <sheetViews>
    <sheetView topLeftCell="A96" zoomScale="130" zoomScaleNormal="130" workbookViewId="0">
      <selection activeCell="H99" sqref="H99:H104"/>
    </sheetView>
  </sheetViews>
  <sheetFormatPr defaultRowHeight="12.75"/>
  <cols>
    <col min="1" max="1" width="7.7109375" style="11" customWidth="1"/>
    <col min="2" max="2" width="5.42578125" style="11" customWidth="1"/>
    <col min="3" max="3" width="29.42578125" style="11" customWidth="1"/>
    <col min="4" max="4" width="21.5703125" style="11" customWidth="1"/>
    <col min="5" max="5" width="15.7109375" style="11" customWidth="1"/>
    <col min="6" max="6" width="9.28515625" style="11" customWidth="1"/>
    <col min="7" max="7" width="11" style="11" customWidth="1"/>
    <col min="8" max="8" width="11.42578125" style="11" bestFit="1" customWidth="1"/>
    <col min="9" max="9" width="9.140625" style="11"/>
    <col min="10" max="10" width="10.42578125" style="11" customWidth="1"/>
    <col min="11" max="11" width="14.140625" style="11" customWidth="1"/>
    <col min="12" max="12" width="10.5703125" style="11" customWidth="1"/>
    <col min="13" max="13" width="9.28515625" style="11" bestFit="1" customWidth="1"/>
    <col min="14" max="16384" width="9.140625" style="11"/>
  </cols>
  <sheetData>
    <row r="1" spans="1:15" ht="30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5" ht="24" customHeight="1">
      <c r="A2" s="173" t="s">
        <v>1</v>
      </c>
      <c r="B2" s="173" t="s">
        <v>2</v>
      </c>
      <c r="C2" s="173"/>
      <c r="D2" s="173" t="s">
        <v>3</v>
      </c>
      <c r="E2" s="173" t="s">
        <v>234</v>
      </c>
      <c r="F2" s="177" t="s">
        <v>242</v>
      </c>
      <c r="G2" s="178"/>
      <c r="H2" s="179"/>
      <c r="I2" s="177" t="s">
        <v>243</v>
      </c>
      <c r="J2" s="178"/>
      <c r="K2" s="178"/>
      <c r="L2" s="173" t="s">
        <v>4</v>
      </c>
    </row>
    <row r="3" spans="1:15" ht="51" customHeight="1">
      <c r="A3" s="173"/>
      <c r="B3" s="173"/>
      <c r="C3" s="173"/>
      <c r="D3" s="173"/>
      <c r="E3" s="173"/>
      <c r="F3" s="23" t="s">
        <v>5</v>
      </c>
      <c r="G3" s="23" t="s">
        <v>244</v>
      </c>
      <c r="H3" s="111" t="s">
        <v>329</v>
      </c>
      <c r="I3" s="23" t="s">
        <v>6</v>
      </c>
      <c r="J3" s="23" t="s">
        <v>244</v>
      </c>
      <c r="K3" s="111" t="s">
        <v>329</v>
      </c>
      <c r="L3" s="173"/>
    </row>
    <row r="4" spans="1:15" ht="15" customHeight="1">
      <c r="A4" s="30"/>
      <c r="B4" s="149" t="s">
        <v>7</v>
      </c>
      <c r="C4" s="149"/>
      <c r="D4" s="149"/>
      <c r="E4" s="149"/>
      <c r="F4" s="31"/>
      <c r="G4" s="31"/>
      <c r="L4" s="32"/>
    </row>
    <row r="5" spans="1:15" ht="15" customHeight="1">
      <c r="A5" s="33" t="s">
        <v>8</v>
      </c>
      <c r="B5" s="114" t="s">
        <v>9</v>
      </c>
      <c r="C5" s="115"/>
      <c r="D5" s="31"/>
      <c r="E5" s="2">
        <f>E6+E9+E10+E11+E12+E13+E14+E15</f>
        <v>6.66</v>
      </c>
      <c r="F5" s="2"/>
      <c r="G5" s="2">
        <f t="shared" ref="G5:K5" si="0">G6+G9+G10+G11+G12+G13+G14+G15</f>
        <v>11007.821159999998</v>
      </c>
      <c r="H5" s="2">
        <f>H6+H9+H10+H11+H12+H13+H14+H15</f>
        <v>99070.390439999988</v>
      </c>
      <c r="I5" s="2"/>
      <c r="J5" s="2">
        <f t="shared" si="0"/>
        <v>0</v>
      </c>
      <c r="K5" s="2">
        <f t="shared" si="0"/>
        <v>0</v>
      </c>
      <c r="L5" s="34">
        <f>H5+K5</f>
        <v>99070.390439999988</v>
      </c>
      <c r="M5" s="10"/>
    </row>
    <row r="6" spans="1:15" ht="24.75" customHeight="1">
      <c r="A6" s="23" t="s">
        <v>10</v>
      </c>
      <c r="B6" s="116" t="s">
        <v>11</v>
      </c>
      <c r="C6" s="117"/>
      <c r="D6" s="35"/>
      <c r="E6" s="7">
        <f>E7+E8</f>
        <v>5.42</v>
      </c>
      <c r="F6" s="7"/>
      <c r="G6" s="7">
        <f t="shared" ref="G6:K6" si="1">G7+G8</f>
        <v>8958.3169199999993</v>
      </c>
      <c r="H6" s="7">
        <f t="shared" si="1"/>
        <v>80624.852279999992</v>
      </c>
      <c r="I6" s="7"/>
      <c r="J6" s="7">
        <f t="shared" si="1"/>
        <v>0</v>
      </c>
      <c r="K6" s="7">
        <f t="shared" si="1"/>
        <v>0</v>
      </c>
      <c r="L6" s="36">
        <f>H6+K6</f>
        <v>80624.852279999992</v>
      </c>
    </row>
    <row r="7" spans="1:15" ht="26.25" customHeight="1">
      <c r="A7" s="23" t="s">
        <v>12</v>
      </c>
      <c r="B7" s="116" t="s">
        <v>13</v>
      </c>
      <c r="C7" s="117"/>
      <c r="D7" s="23" t="s">
        <v>14</v>
      </c>
      <c r="E7" s="23">
        <v>3.77</v>
      </c>
      <c r="F7" s="23">
        <v>1400.7</v>
      </c>
      <c r="G7" s="7">
        <f>E7*F7*1.18</f>
        <v>6231.1540199999999</v>
      </c>
      <c r="H7" s="7">
        <f>G7*9</f>
        <v>56080.386180000001</v>
      </c>
      <c r="I7" s="23"/>
      <c r="J7" s="7">
        <f t="shared" ref="J7:J15" si="2">I7*E7</f>
        <v>0</v>
      </c>
      <c r="K7" s="37">
        <f t="shared" ref="K7:K79" si="3">J7*19</f>
        <v>0</v>
      </c>
      <c r="L7" s="36">
        <f t="shared" ref="L7:L79" si="4">H7+K7</f>
        <v>56080.386180000001</v>
      </c>
    </row>
    <row r="8" spans="1:15" ht="25.5" customHeight="1">
      <c r="A8" s="23" t="s">
        <v>15</v>
      </c>
      <c r="B8" s="116" t="s">
        <v>16</v>
      </c>
      <c r="C8" s="117"/>
      <c r="D8" s="23" t="s">
        <v>17</v>
      </c>
      <c r="E8" s="7">
        <v>1.65</v>
      </c>
      <c r="F8" s="23">
        <v>1400.7</v>
      </c>
      <c r="G8" s="7">
        <f t="shared" ref="G8:G15" si="5">E8*F8*1.18</f>
        <v>2727.1628999999994</v>
      </c>
      <c r="H8" s="112">
        <f t="shared" ref="H8:H15" si="6">G8*9</f>
        <v>24544.466099999994</v>
      </c>
      <c r="I8" s="23"/>
      <c r="J8" s="7">
        <f t="shared" si="2"/>
        <v>0</v>
      </c>
      <c r="K8" s="37">
        <f t="shared" si="3"/>
        <v>0</v>
      </c>
      <c r="L8" s="36">
        <f t="shared" si="4"/>
        <v>24544.466099999994</v>
      </c>
    </row>
    <row r="9" spans="1:15" ht="26.25" customHeight="1">
      <c r="A9" s="23" t="s">
        <v>18</v>
      </c>
      <c r="B9" s="118" t="s">
        <v>19</v>
      </c>
      <c r="C9" s="119"/>
      <c r="D9" s="23" t="s">
        <v>20</v>
      </c>
      <c r="E9" s="7">
        <v>0.28999999999999998</v>
      </c>
      <c r="F9" s="23">
        <v>1400.7</v>
      </c>
      <c r="G9" s="7">
        <f t="shared" si="5"/>
        <v>479.31953999999996</v>
      </c>
      <c r="H9" s="112">
        <f t="shared" si="6"/>
        <v>4313.8758600000001</v>
      </c>
      <c r="I9" s="23"/>
      <c r="J9" s="7">
        <f t="shared" si="2"/>
        <v>0</v>
      </c>
      <c r="K9" s="37">
        <f t="shared" si="3"/>
        <v>0</v>
      </c>
      <c r="L9" s="36">
        <f t="shared" si="4"/>
        <v>4313.8758600000001</v>
      </c>
    </row>
    <row r="10" spans="1:15" ht="26.25" customHeight="1">
      <c r="A10" s="23" t="s">
        <v>177</v>
      </c>
      <c r="B10" s="158" t="s">
        <v>215</v>
      </c>
      <c r="C10" s="180"/>
      <c r="D10" s="23" t="s">
        <v>175</v>
      </c>
      <c r="E10" s="7">
        <v>0.28000000000000003</v>
      </c>
      <c r="F10" s="23">
        <v>1400.7</v>
      </c>
      <c r="G10" s="7">
        <f t="shared" si="5"/>
        <v>462.79128000000003</v>
      </c>
      <c r="H10" s="112">
        <f t="shared" si="6"/>
        <v>4165.1215200000006</v>
      </c>
      <c r="I10" s="23"/>
      <c r="J10" s="7">
        <f t="shared" si="2"/>
        <v>0</v>
      </c>
      <c r="K10" s="37">
        <f t="shared" si="3"/>
        <v>0</v>
      </c>
      <c r="L10" s="36">
        <f t="shared" si="4"/>
        <v>4165.1215200000006</v>
      </c>
    </row>
    <row r="11" spans="1:15" ht="26.25" customHeight="1">
      <c r="A11" s="23" t="s">
        <v>179</v>
      </c>
      <c r="B11" s="158" t="s">
        <v>216</v>
      </c>
      <c r="C11" s="180"/>
      <c r="D11" s="23" t="s">
        <v>176</v>
      </c>
      <c r="E11" s="7">
        <v>0.48</v>
      </c>
      <c r="F11" s="23">
        <v>1400.7</v>
      </c>
      <c r="G11" s="7">
        <f t="shared" si="5"/>
        <v>793.35647999999992</v>
      </c>
      <c r="H11" s="112">
        <f t="shared" si="6"/>
        <v>7140.2083199999997</v>
      </c>
      <c r="I11" s="23"/>
      <c r="J11" s="7">
        <f t="shared" si="2"/>
        <v>0</v>
      </c>
      <c r="K11" s="37">
        <f t="shared" si="3"/>
        <v>0</v>
      </c>
      <c r="L11" s="36">
        <f t="shared" si="4"/>
        <v>7140.2083199999997</v>
      </c>
    </row>
    <row r="12" spans="1:15" ht="39.75" customHeight="1">
      <c r="A12" s="23" t="s">
        <v>181</v>
      </c>
      <c r="B12" s="158" t="s">
        <v>217</v>
      </c>
      <c r="C12" s="180"/>
      <c r="D12" s="23" t="s">
        <v>218</v>
      </c>
      <c r="E12" s="7">
        <v>0.02</v>
      </c>
      <c r="F12" s="23">
        <v>1400.7</v>
      </c>
      <c r="G12" s="7">
        <f t="shared" si="5"/>
        <v>33.056519999999999</v>
      </c>
      <c r="H12" s="112">
        <f t="shared" si="6"/>
        <v>297.50867999999997</v>
      </c>
      <c r="I12" s="23"/>
      <c r="J12" s="7">
        <f t="shared" si="2"/>
        <v>0</v>
      </c>
      <c r="K12" s="37">
        <f t="shared" si="3"/>
        <v>0</v>
      </c>
      <c r="L12" s="36">
        <f t="shared" si="4"/>
        <v>297.50867999999997</v>
      </c>
    </row>
    <row r="13" spans="1:15" ht="26.25" customHeight="1">
      <c r="A13" s="23" t="s">
        <v>212</v>
      </c>
      <c r="B13" s="158" t="s">
        <v>178</v>
      </c>
      <c r="C13" s="180"/>
      <c r="D13" s="23" t="s">
        <v>87</v>
      </c>
      <c r="E13" s="7">
        <v>0.05</v>
      </c>
      <c r="F13" s="23">
        <v>1400.7</v>
      </c>
      <c r="G13" s="7">
        <f t="shared" si="5"/>
        <v>82.641300000000015</v>
      </c>
      <c r="H13" s="112">
        <f t="shared" si="6"/>
        <v>743.77170000000012</v>
      </c>
      <c r="I13" s="23"/>
      <c r="J13" s="7">
        <f t="shared" si="2"/>
        <v>0</v>
      </c>
      <c r="K13" s="37">
        <f t="shared" si="3"/>
        <v>0</v>
      </c>
      <c r="L13" s="36">
        <f t="shared" si="4"/>
        <v>743.77170000000012</v>
      </c>
    </row>
    <row r="14" spans="1:15" ht="26.25" customHeight="1">
      <c r="A14" s="23" t="s">
        <v>213</v>
      </c>
      <c r="B14" s="158" t="s">
        <v>180</v>
      </c>
      <c r="C14" s="180"/>
      <c r="D14" s="23" t="s">
        <v>67</v>
      </c>
      <c r="E14" s="7">
        <v>0.03</v>
      </c>
      <c r="F14" s="23">
        <v>1400.7</v>
      </c>
      <c r="G14" s="7">
        <f t="shared" si="5"/>
        <v>49.584779999999995</v>
      </c>
      <c r="H14" s="112">
        <f t="shared" si="6"/>
        <v>446.26301999999998</v>
      </c>
      <c r="I14" s="23"/>
      <c r="J14" s="7">
        <f t="shared" si="2"/>
        <v>0</v>
      </c>
      <c r="K14" s="37">
        <f t="shared" si="3"/>
        <v>0</v>
      </c>
      <c r="L14" s="36">
        <f t="shared" si="4"/>
        <v>446.26301999999998</v>
      </c>
    </row>
    <row r="15" spans="1:15" ht="26.25" customHeight="1">
      <c r="A15" s="23" t="s">
        <v>214</v>
      </c>
      <c r="B15" s="158" t="s">
        <v>182</v>
      </c>
      <c r="C15" s="180"/>
      <c r="D15" s="23" t="s">
        <v>67</v>
      </c>
      <c r="E15" s="7">
        <v>0.09</v>
      </c>
      <c r="F15" s="23">
        <v>1400.7</v>
      </c>
      <c r="G15" s="7">
        <f t="shared" si="5"/>
        <v>148.75433999999998</v>
      </c>
      <c r="H15" s="112">
        <f t="shared" si="6"/>
        <v>1338.7890599999998</v>
      </c>
      <c r="I15" s="23"/>
      <c r="J15" s="7">
        <f t="shared" si="2"/>
        <v>0</v>
      </c>
      <c r="K15" s="37">
        <f t="shared" si="3"/>
        <v>0</v>
      </c>
      <c r="L15" s="36">
        <f t="shared" si="4"/>
        <v>1338.7890599999998</v>
      </c>
    </row>
    <row r="16" spans="1:15" ht="15" customHeight="1">
      <c r="A16" s="33" t="s">
        <v>21</v>
      </c>
      <c r="B16" s="148" t="s">
        <v>22</v>
      </c>
      <c r="C16" s="149"/>
      <c r="D16" s="31"/>
      <c r="E16" s="14">
        <f>E17+E18+E19+E20+E22+E23+E24+E25+E27+E28+E29+E30+E21</f>
        <v>4.4899999999999993</v>
      </c>
      <c r="F16" s="14"/>
      <c r="G16" s="14">
        <f>G17+G18+G19+G20+G22+G23+G24+G25+G27+G28+G29+G30+G21</f>
        <v>7421.1887400000014</v>
      </c>
      <c r="H16" s="14">
        <f t="shared" ref="H16:K16" si="7">H17+H18+H19+H20+H22+H23+H24+H25+H27+H28+H29+H30+H21</f>
        <v>66790.698659999995</v>
      </c>
      <c r="I16" s="14"/>
      <c r="J16" s="14">
        <f t="shared" si="7"/>
        <v>0</v>
      </c>
      <c r="K16" s="14">
        <f t="shared" si="7"/>
        <v>0</v>
      </c>
      <c r="L16" s="34">
        <f t="shared" si="4"/>
        <v>66790.698659999995</v>
      </c>
      <c r="O16" s="10"/>
    </row>
    <row r="17" spans="1:12" ht="39" customHeight="1">
      <c r="A17" s="23" t="s">
        <v>23</v>
      </c>
      <c r="B17" s="118" t="s">
        <v>24</v>
      </c>
      <c r="C17" s="119"/>
      <c r="D17" s="23" t="s">
        <v>30</v>
      </c>
      <c r="E17" s="15">
        <v>0.19</v>
      </c>
      <c r="F17" s="23">
        <v>1400.7</v>
      </c>
      <c r="G17" s="7">
        <f>E17*F17*1.18</f>
        <v>314.03694000000002</v>
      </c>
      <c r="H17" s="112">
        <f t="shared" ref="H17:H37" si="8">G17*9</f>
        <v>2826.3324600000001</v>
      </c>
      <c r="I17" s="23"/>
      <c r="J17" s="7">
        <f t="shared" ref="J17:J25" si="9">I17*E17</f>
        <v>0</v>
      </c>
      <c r="K17" s="37">
        <f t="shared" si="3"/>
        <v>0</v>
      </c>
      <c r="L17" s="38">
        <f t="shared" si="4"/>
        <v>2826.3324600000001</v>
      </c>
    </row>
    <row r="18" spans="1:12" ht="64.5" customHeight="1">
      <c r="A18" s="23" t="s">
        <v>25</v>
      </c>
      <c r="B18" s="183" t="s">
        <v>26</v>
      </c>
      <c r="C18" s="184"/>
      <c r="D18" s="23" t="s">
        <v>27</v>
      </c>
      <c r="E18" s="15">
        <v>0.28000000000000003</v>
      </c>
      <c r="F18" s="23">
        <v>1400.7</v>
      </c>
      <c r="G18" s="7">
        <f t="shared" ref="G18:G24" si="10">E18*F18*1.18</f>
        <v>462.79128000000003</v>
      </c>
      <c r="H18" s="112">
        <f t="shared" si="8"/>
        <v>4165.1215200000006</v>
      </c>
      <c r="I18" s="23"/>
      <c r="J18" s="7">
        <f t="shared" si="9"/>
        <v>0</v>
      </c>
      <c r="K18" s="37">
        <f t="shared" si="3"/>
        <v>0</v>
      </c>
      <c r="L18" s="38">
        <f t="shared" si="4"/>
        <v>4165.1215200000006</v>
      </c>
    </row>
    <row r="19" spans="1:12" ht="25.5" customHeight="1">
      <c r="A19" s="23" t="s">
        <v>28</v>
      </c>
      <c r="B19" s="116" t="s">
        <v>29</v>
      </c>
      <c r="C19" s="117"/>
      <c r="D19" s="23" t="s">
        <v>30</v>
      </c>
      <c r="E19" s="15">
        <v>0.4</v>
      </c>
      <c r="F19" s="23">
        <v>1400.7</v>
      </c>
      <c r="G19" s="7">
        <f t="shared" si="10"/>
        <v>661.13040000000012</v>
      </c>
      <c r="H19" s="112">
        <f t="shared" si="8"/>
        <v>5950.173600000001</v>
      </c>
      <c r="I19" s="23"/>
      <c r="J19" s="7">
        <f t="shared" si="9"/>
        <v>0</v>
      </c>
      <c r="K19" s="37">
        <f t="shared" si="3"/>
        <v>0</v>
      </c>
      <c r="L19" s="38">
        <f t="shared" si="4"/>
        <v>5950.173600000001</v>
      </c>
    </row>
    <row r="20" spans="1:12" ht="25.5" customHeight="1">
      <c r="A20" s="23" t="s">
        <v>31</v>
      </c>
      <c r="B20" s="116" t="s">
        <v>32</v>
      </c>
      <c r="C20" s="117"/>
      <c r="D20" s="23" t="s">
        <v>33</v>
      </c>
      <c r="E20" s="15">
        <v>0.65</v>
      </c>
      <c r="F20" s="23">
        <v>1400.7</v>
      </c>
      <c r="G20" s="7">
        <f t="shared" si="10"/>
        <v>1074.3369</v>
      </c>
      <c r="H20" s="112">
        <f t="shared" si="8"/>
        <v>9669.0321000000004</v>
      </c>
      <c r="I20" s="23"/>
      <c r="J20" s="7">
        <f t="shared" si="9"/>
        <v>0</v>
      </c>
      <c r="K20" s="37">
        <f t="shared" si="3"/>
        <v>0</v>
      </c>
      <c r="L20" s="38">
        <f t="shared" si="4"/>
        <v>9669.0321000000004</v>
      </c>
    </row>
    <row r="21" spans="1:12" ht="25.5" customHeight="1">
      <c r="A21" s="23"/>
      <c r="B21" s="134" t="s">
        <v>240</v>
      </c>
      <c r="C21" s="135"/>
      <c r="D21" s="23" t="s">
        <v>241</v>
      </c>
      <c r="E21" s="15">
        <v>0.5</v>
      </c>
      <c r="F21" s="23">
        <v>1400.7</v>
      </c>
      <c r="G21" s="7">
        <f t="shared" si="10"/>
        <v>826.41300000000001</v>
      </c>
      <c r="H21" s="112">
        <f t="shared" si="8"/>
        <v>7437.7170000000006</v>
      </c>
      <c r="I21" s="23"/>
      <c r="J21" s="7">
        <f t="shared" si="9"/>
        <v>0</v>
      </c>
      <c r="K21" s="37">
        <f t="shared" si="3"/>
        <v>0</v>
      </c>
      <c r="L21" s="38">
        <f t="shared" si="4"/>
        <v>7437.7170000000006</v>
      </c>
    </row>
    <row r="22" spans="1:12" ht="39.75" customHeight="1">
      <c r="A22" s="23" t="s">
        <v>34</v>
      </c>
      <c r="B22" s="118" t="s">
        <v>35</v>
      </c>
      <c r="C22" s="119"/>
      <c r="D22" s="23" t="s">
        <v>36</v>
      </c>
      <c r="E22" s="15">
        <v>1.53</v>
      </c>
      <c r="F22" s="23">
        <v>1400.7</v>
      </c>
      <c r="G22" s="7">
        <f t="shared" si="10"/>
        <v>2528.8237799999997</v>
      </c>
      <c r="H22" s="112">
        <f t="shared" si="8"/>
        <v>22759.414019999997</v>
      </c>
      <c r="I22" s="23"/>
      <c r="J22" s="7">
        <f t="shared" si="9"/>
        <v>0</v>
      </c>
      <c r="K22" s="37">
        <f t="shared" si="3"/>
        <v>0</v>
      </c>
      <c r="L22" s="38">
        <f t="shared" si="4"/>
        <v>22759.414019999997</v>
      </c>
    </row>
    <row r="23" spans="1:12" ht="25.5" customHeight="1">
      <c r="A23" s="23" t="s">
        <v>37</v>
      </c>
      <c r="B23" s="118" t="s">
        <v>38</v>
      </c>
      <c r="C23" s="119"/>
      <c r="D23" s="23" t="s">
        <v>39</v>
      </c>
      <c r="E23" s="15">
        <v>7.0000000000000007E-2</v>
      </c>
      <c r="F23" s="23">
        <v>1400.7</v>
      </c>
      <c r="G23" s="7">
        <f t="shared" si="10"/>
        <v>115.69782000000001</v>
      </c>
      <c r="H23" s="112">
        <f t="shared" si="8"/>
        <v>1041.2803800000002</v>
      </c>
      <c r="I23" s="23"/>
      <c r="J23" s="7">
        <f t="shared" si="9"/>
        <v>0</v>
      </c>
      <c r="K23" s="37">
        <f t="shared" si="3"/>
        <v>0</v>
      </c>
      <c r="L23" s="38">
        <f t="shared" si="4"/>
        <v>1041.2803800000002</v>
      </c>
    </row>
    <row r="24" spans="1:12" ht="38.25" customHeight="1">
      <c r="A24" s="23" t="s">
        <v>40</v>
      </c>
      <c r="B24" s="116" t="s">
        <v>41</v>
      </c>
      <c r="C24" s="117"/>
      <c r="D24" s="23" t="s">
        <v>42</v>
      </c>
      <c r="E24" s="15">
        <v>0.28000000000000003</v>
      </c>
      <c r="F24" s="23">
        <v>1400.7</v>
      </c>
      <c r="G24" s="7">
        <f t="shared" si="10"/>
        <v>462.79128000000003</v>
      </c>
      <c r="H24" s="112">
        <f t="shared" si="8"/>
        <v>4165.1215200000006</v>
      </c>
      <c r="I24" s="23"/>
      <c r="J24" s="7">
        <f t="shared" si="9"/>
        <v>0</v>
      </c>
      <c r="K24" s="37">
        <f t="shared" si="3"/>
        <v>0</v>
      </c>
      <c r="L24" s="38">
        <f t="shared" si="4"/>
        <v>4165.1215200000006</v>
      </c>
    </row>
    <row r="25" spans="1:12" ht="25.5" customHeight="1">
      <c r="A25" s="23" t="s">
        <v>43</v>
      </c>
      <c r="B25" s="118" t="s">
        <v>44</v>
      </c>
      <c r="C25" s="119"/>
      <c r="D25" s="23" t="s">
        <v>45</v>
      </c>
      <c r="E25" s="185">
        <v>0.19</v>
      </c>
      <c r="F25" s="128">
        <v>1400.7</v>
      </c>
      <c r="G25" s="125">
        <f>E25*F25*1.18</f>
        <v>314.03694000000002</v>
      </c>
      <c r="H25" s="125">
        <f t="shared" si="8"/>
        <v>2826.3324600000001</v>
      </c>
      <c r="I25" s="128"/>
      <c r="J25" s="125">
        <f t="shared" si="9"/>
        <v>0</v>
      </c>
      <c r="K25" s="160">
        <f t="shared" si="3"/>
        <v>0</v>
      </c>
      <c r="L25" s="167">
        <f t="shared" si="4"/>
        <v>2826.3324600000001</v>
      </c>
    </row>
    <row r="26" spans="1:12" ht="26.25" customHeight="1">
      <c r="A26" s="23" t="s">
        <v>46</v>
      </c>
      <c r="B26" s="118" t="s">
        <v>47</v>
      </c>
      <c r="C26" s="119"/>
      <c r="D26" s="23" t="s">
        <v>49</v>
      </c>
      <c r="E26" s="186"/>
      <c r="F26" s="130"/>
      <c r="G26" s="127"/>
      <c r="H26" s="127"/>
      <c r="I26" s="130"/>
      <c r="J26" s="127"/>
      <c r="K26" s="161"/>
      <c r="L26" s="167"/>
    </row>
    <row r="27" spans="1:12" ht="26.25" customHeight="1">
      <c r="A27" s="23" t="s">
        <v>219</v>
      </c>
      <c r="B27" s="118" t="s">
        <v>183</v>
      </c>
      <c r="C27" s="142"/>
      <c r="D27" s="23" t="s">
        <v>184</v>
      </c>
      <c r="E27" s="24">
        <v>0.19</v>
      </c>
      <c r="F27" s="23">
        <v>1400.7</v>
      </c>
      <c r="G27" s="22">
        <f>E27*F27*1.18</f>
        <v>314.03694000000002</v>
      </c>
      <c r="H27" s="112">
        <f t="shared" si="8"/>
        <v>2826.3324600000001</v>
      </c>
      <c r="I27" s="39"/>
      <c r="J27" s="22">
        <f>I27*E27</f>
        <v>0</v>
      </c>
      <c r="K27" s="40">
        <f t="shared" si="3"/>
        <v>0</v>
      </c>
      <c r="L27" s="38">
        <f>H27+K27</f>
        <v>2826.3324600000001</v>
      </c>
    </row>
    <row r="28" spans="1:12" ht="26.25" customHeight="1">
      <c r="A28" s="23" t="s">
        <v>220</v>
      </c>
      <c r="B28" s="118" t="s">
        <v>185</v>
      </c>
      <c r="C28" s="142"/>
      <c r="D28" s="23" t="s">
        <v>186</v>
      </c>
      <c r="E28" s="24">
        <v>0.09</v>
      </c>
      <c r="F28" s="23">
        <v>1400.7</v>
      </c>
      <c r="G28" s="22">
        <f t="shared" ref="G28:G30" si="11">E28*F28*1.18</f>
        <v>148.75433999999998</v>
      </c>
      <c r="H28" s="112">
        <f t="shared" si="8"/>
        <v>1338.7890599999998</v>
      </c>
      <c r="I28" s="39"/>
      <c r="J28" s="22">
        <f t="shared" ref="J28:J30" si="12">I28*E28</f>
        <v>0</v>
      </c>
      <c r="K28" s="40">
        <f t="shared" ref="K28:K30" si="13">J28*19</f>
        <v>0</v>
      </c>
      <c r="L28" s="38">
        <f t="shared" ref="L28:L30" si="14">H28+K28</f>
        <v>1338.7890599999998</v>
      </c>
    </row>
    <row r="29" spans="1:12" ht="26.25" customHeight="1">
      <c r="A29" s="23" t="s">
        <v>221</v>
      </c>
      <c r="B29" s="118" t="s">
        <v>223</v>
      </c>
      <c r="C29" s="142"/>
      <c r="D29" s="23" t="s">
        <v>67</v>
      </c>
      <c r="E29" s="24">
        <v>0.04</v>
      </c>
      <c r="F29" s="23">
        <v>1400.7</v>
      </c>
      <c r="G29" s="22">
        <f t="shared" si="11"/>
        <v>66.113039999999998</v>
      </c>
      <c r="H29" s="112">
        <f t="shared" si="8"/>
        <v>595.01735999999994</v>
      </c>
      <c r="I29" s="39"/>
      <c r="J29" s="22">
        <f t="shared" si="12"/>
        <v>0</v>
      </c>
      <c r="K29" s="40">
        <f t="shared" si="13"/>
        <v>0</v>
      </c>
      <c r="L29" s="38">
        <f t="shared" si="14"/>
        <v>595.01735999999994</v>
      </c>
    </row>
    <row r="30" spans="1:12" ht="42" customHeight="1">
      <c r="A30" s="23" t="s">
        <v>222</v>
      </c>
      <c r="B30" s="118" t="s">
        <v>224</v>
      </c>
      <c r="C30" s="142"/>
      <c r="D30" s="23" t="s">
        <v>67</v>
      </c>
      <c r="E30" s="24">
        <v>0.08</v>
      </c>
      <c r="F30" s="23">
        <v>1400.7</v>
      </c>
      <c r="G30" s="22">
        <f t="shared" si="11"/>
        <v>132.22608</v>
      </c>
      <c r="H30" s="112">
        <f t="shared" si="8"/>
        <v>1190.0347199999999</v>
      </c>
      <c r="I30" s="39"/>
      <c r="J30" s="22">
        <f t="shared" si="12"/>
        <v>0</v>
      </c>
      <c r="K30" s="40">
        <f t="shared" si="13"/>
        <v>0</v>
      </c>
      <c r="L30" s="38">
        <f t="shared" si="14"/>
        <v>1190.0347199999999</v>
      </c>
    </row>
    <row r="31" spans="1:12" ht="13.5">
      <c r="A31" s="33" t="s">
        <v>50</v>
      </c>
      <c r="B31" s="114" t="s">
        <v>51</v>
      </c>
      <c r="C31" s="115"/>
      <c r="D31" s="115"/>
      <c r="E31" s="4">
        <f>E32+E34++E35+E36+E37+E38</f>
        <v>7.5060000000000002</v>
      </c>
      <c r="F31" s="4"/>
      <c r="G31" s="4">
        <f>G32+G34++G35+G36+G37+G38</f>
        <v>12406.111956000001</v>
      </c>
      <c r="H31" s="4">
        <f t="shared" ref="H31:K31" si="15">H32+H34++H35+H36+H37+H38</f>
        <v>111655.007604</v>
      </c>
      <c r="I31" s="4"/>
      <c r="J31" s="4">
        <f t="shared" si="15"/>
        <v>0</v>
      </c>
      <c r="K31" s="4">
        <f t="shared" si="15"/>
        <v>0</v>
      </c>
      <c r="L31" s="34">
        <f t="shared" si="4"/>
        <v>111655.007604</v>
      </c>
    </row>
    <row r="32" spans="1:12" ht="25.5" customHeight="1">
      <c r="A32" s="23" t="s">
        <v>52</v>
      </c>
      <c r="B32" s="120" t="s">
        <v>53</v>
      </c>
      <c r="C32" s="121"/>
      <c r="D32" s="128" t="s">
        <v>54</v>
      </c>
      <c r="E32" s="125">
        <v>0.02</v>
      </c>
      <c r="F32" s="128">
        <v>1400.7</v>
      </c>
      <c r="G32" s="125">
        <f>E32*F32*1.18</f>
        <v>33.056519999999999</v>
      </c>
      <c r="H32" s="125">
        <f t="shared" si="8"/>
        <v>297.50867999999997</v>
      </c>
      <c r="I32" s="128"/>
      <c r="J32" s="125">
        <f>I32*E32</f>
        <v>0</v>
      </c>
      <c r="K32" s="160">
        <f t="shared" si="3"/>
        <v>0</v>
      </c>
      <c r="L32" s="162">
        <f t="shared" si="4"/>
        <v>297.50867999999997</v>
      </c>
    </row>
    <row r="33" spans="1:14" ht="25.5" customHeight="1">
      <c r="A33" s="23" t="s">
        <v>55</v>
      </c>
      <c r="B33" s="120" t="s">
        <v>56</v>
      </c>
      <c r="C33" s="121"/>
      <c r="D33" s="130"/>
      <c r="E33" s="127"/>
      <c r="F33" s="130"/>
      <c r="G33" s="127"/>
      <c r="H33" s="127"/>
      <c r="I33" s="130"/>
      <c r="J33" s="127"/>
      <c r="K33" s="161"/>
      <c r="L33" s="162"/>
    </row>
    <row r="34" spans="1:14" ht="25.5" customHeight="1">
      <c r="A34" s="23" t="s">
        <v>57</v>
      </c>
      <c r="B34" s="118" t="s">
        <v>58</v>
      </c>
      <c r="C34" s="119"/>
      <c r="D34" s="23" t="s">
        <v>48</v>
      </c>
      <c r="E34" s="7">
        <v>0.47</v>
      </c>
      <c r="F34" s="23">
        <v>1400.7</v>
      </c>
      <c r="G34" s="22">
        <f>E34*F34*1.18</f>
        <v>776.82821999999987</v>
      </c>
      <c r="H34" s="112">
        <f t="shared" si="8"/>
        <v>6991.4539799999984</v>
      </c>
      <c r="I34" s="23"/>
      <c r="J34" s="7">
        <f>I34*E34</f>
        <v>0</v>
      </c>
      <c r="K34" s="37">
        <f t="shared" si="3"/>
        <v>0</v>
      </c>
      <c r="L34" s="7">
        <f t="shared" si="4"/>
        <v>6991.4539799999984</v>
      </c>
    </row>
    <row r="35" spans="1:14" ht="42.75" customHeight="1">
      <c r="A35" s="23" t="s">
        <v>60</v>
      </c>
      <c r="B35" s="118" t="s">
        <v>61</v>
      </c>
      <c r="C35" s="119"/>
      <c r="D35" s="23" t="s">
        <v>62</v>
      </c>
      <c r="E35" s="8">
        <v>4.0000000000000001E-3</v>
      </c>
      <c r="F35" s="23">
        <v>1400.7</v>
      </c>
      <c r="G35" s="22">
        <f t="shared" ref="G35:G37" si="16">E35*F35*1.18</f>
        <v>6.6113039999999996</v>
      </c>
      <c r="H35" s="112">
        <f t="shared" si="8"/>
        <v>59.501735999999994</v>
      </c>
      <c r="I35" s="23"/>
      <c r="J35" s="7">
        <f>I35*E35</f>
        <v>0</v>
      </c>
      <c r="K35" s="37">
        <f t="shared" si="3"/>
        <v>0</v>
      </c>
      <c r="L35" s="7">
        <f t="shared" si="4"/>
        <v>59.501735999999994</v>
      </c>
    </row>
    <row r="36" spans="1:14" ht="39" customHeight="1">
      <c r="A36" s="23" t="s">
        <v>63</v>
      </c>
      <c r="B36" s="116" t="s">
        <v>64</v>
      </c>
      <c r="C36" s="117"/>
      <c r="D36" s="23" t="s">
        <v>62</v>
      </c>
      <c r="E36" s="7">
        <v>0.41</v>
      </c>
      <c r="F36" s="23">
        <v>1400.7</v>
      </c>
      <c r="G36" s="22">
        <f t="shared" si="16"/>
        <v>677.65866000000005</v>
      </c>
      <c r="H36" s="112">
        <f t="shared" si="8"/>
        <v>6098.9279400000005</v>
      </c>
      <c r="I36" s="23"/>
      <c r="J36" s="7">
        <f>I36*E36</f>
        <v>0</v>
      </c>
      <c r="K36" s="37">
        <f t="shared" si="3"/>
        <v>0</v>
      </c>
      <c r="L36" s="7">
        <f t="shared" si="4"/>
        <v>6098.9279400000005</v>
      </c>
    </row>
    <row r="37" spans="1:14" ht="26.25" customHeight="1">
      <c r="A37" s="23" t="s">
        <v>65</v>
      </c>
      <c r="B37" s="118" t="s">
        <v>66</v>
      </c>
      <c r="C37" s="119"/>
      <c r="D37" s="23" t="s">
        <v>67</v>
      </c>
      <c r="E37" s="8">
        <v>0.02</v>
      </c>
      <c r="F37" s="23">
        <v>1400.7</v>
      </c>
      <c r="G37" s="22">
        <f t="shared" si="16"/>
        <v>33.056519999999999</v>
      </c>
      <c r="H37" s="112">
        <f t="shared" si="8"/>
        <v>297.50867999999997</v>
      </c>
      <c r="I37" s="23"/>
      <c r="J37" s="7">
        <f>I37*E37</f>
        <v>0</v>
      </c>
      <c r="K37" s="37">
        <f t="shared" si="3"/>
        <v>0</v>
      </c>
      <c r="L37" s="7">
        <f t="shared" si="4"/>
        <v>297.50867999999997</v>
      </c>
    </row>
    <row r="38" spans="1:14" ht="32.25" customHeight="1">
      <c r="A38" s="23" t="s">
        <v>68</v>
      </c>
      <c r="B38" s="118" t="s">
        <v>69</v>
      </c>
      <c r="C38" s="142"/>
      <c r="D38" s="119"/>
      <c r="E38" s="8">
        <f>E39+E53+E57</f>
        <v>6.5819999999999999</v>
      </c>
      <c r="F38" s="8"/>
      <c r="G38" s="8">
        <f t="shared" ref="G38:K38" si="17">G39+G53+G57</f>
        <v>10878.900732</v>
      </c>
      <c r="H38" s="41">
        <f>G38*9</f>
        <v>97910.106587999995</v>
      </c>
      <c r="I38" s="8"/>
      <c r="J38" s="8">
        <f t="shared" si="17"/>
        <v>0</v>
      </c>
      <c r="K38" s="8">
        <f t="shared" si="17"/>
        <v>0</v>
      </c>
      <c r="L38" s="7">
        <f t="shared" si="4"/>
        <v>97910.106587999995</v>
      </c>
    </row>
    <row r="39" spans="1:14">
      <c r="A39" s="23" t="s">
        <v>70</v>
      </c>
      <c r="B39" s="174" t="s">
        <v>71</v>
      </c>
      <c r="C39" s="175"/>
      <c r="D39" s="176"/>
      <c r="E39" s="12">
        <f>E40+E43+E44+E45+E46+E47+E49+E50+E52</f>
        <v>2.88</v>
      </c>
      <c r="F39" s="12"/>
      <c r="G39" s="12">
        <f t="shared" ref="G39:K39" si="18">G40+G43+G44+G45+G46+G47+G49+G50+G52</f>
        <v>4760.1388799999995</v>
      </c>
      <c r="H39" s="12">
        <f t="shared" si="18"/>
        <v>42841.249919999995</v>
      </c>
      <c r="I39" s="12"/>
      <c r="J39" s="12">
        <f t="shared" si="18"/>
        <v>0</v>
      </c>
      <c r="K39" s="12">
        <f t="shared" si="18"/>
        <v>0</v>
      </c>
      <c r="L39" s="38">
        <f t="shared" si="4"/>
        <v>42841.249919999995</v>
      </c>
      <c r="N39" s="42"/>
    </row>
    <row r="40" spans="1:14" ht="30" customHeight="1">
      <c r="A40" s="23" t="s">
        <v>72</v>
      </c>
      <c r="B40" s="158" t="s">
        <v>73</v>
      </c>
      <c r="C40" s="159"/>
      <c r="D40" s="43"/>
      <c r="E40" s="8">
        <f>E41</f>
        <v>0.45</v>
      </c>
      <c r="F40" s="8"/>
      <c r="G40" s="8">
        <f t="shared" ref="G40:K40" si="19">G41</f>
        <v>743.77170000000001</v>
      </c>
      <c r="H40" s="8">
        <f>H41</f>
        <v>6693.9453000000003</v>
      </c>
      <c r="I40" s="8"/>
      <c r="J40" s="8">
        <f t="shared" si="19"/>
        <v>0</v>
      </c>
      <c r="K40" s="8">
        <f t="shared" si="19"/>
        <v>0</v>
      </c>
      <c r="L40" s="7">
        <f t="shared" si="4"/>
        <v>6693.9453000000003</v>
      </c>
      <c r="N40" s="10"/>
    </row>
    <row r="41" spans="1:14" ht="25.5" customHeight="1">
      <c r="A41" s="23"/>
      <c r="B41" s="120" t="s">
        <v>74</v>
      </c>
      <c r="C41" s="121"/>
      <c r="D41" s="181" t="s">
        <v>62</v>
      </c>
      <c r="E41" s="128">
        <v>0.45</v>
      </c>
      <c r="F41" s="128">
        <v>1400.7</v>
      </c>
      <c r="G41" s="125">
        <f>E41*F41*1.18</f>
        <v>743.77170000000001</v>
      </c>
      <c r="H41" s="125">
        <f t="shared" ref="H41:H65" si="20">G41*9</f>
        <v>6693.9453000000003</v>
      </c>
      <c r="I41" s="128"/>
      <c r="J41" s="125">
        <f>I41*E41</f>
        <v>0</v>
      </c>
      <c r="K41" s="160">
        <f t="shared" si="3"/>
        <v>0</v>
      </c>
      <c r="L41" s="162">
        <f t="shared" si="4"/>
        <v>6693.9453000000003</v>
      </c>
      <c r="N41" s="10"/>
    </row>
    <row r="42" spans="1:14" ht="15" customHeight="1">
      <c r="A42" s="23"/>
      <c r="B42" s="120" t="s">
        <v>75</v>
      </c>
      <c r="C42" s="121"/>
      <c r="D42" s="182"/>
      <c r="E42" s="130"/>
      <c r="F42" s="130"/>
      <c r="G42" s="127"/>
      <c r="H42" s="127"/>
      <c r="I42" s="130"/>
      <c r="J42" s="127"/>
      <c r="K42" s="161"/>
      <c r="L42" s="162"/>
    </row>
    <row r="43" spans="1:14" ht="15.75" customHeight="1">
      <c r="A43" s="23" t="s">
        <v>76</v>
      </c>
      <c r="B43" s="118" t="s">
        <v>77</v>
      </c>
      <c r="C43" s="119"/>
      <c r="D43" s="23" t="s">
        <v>67</v>
      </c>
      <c r="E43" s="7">
        <v>0.14000000000000001</v>
      </c>
      <c r="F43" s="23">
        <v>1400.7</v>
      </c>
      <c r="G43" s="7">
        <f>E43*F43*1.18</f>
        <v>231.39564000000001</v>
      </c>
      <c r="H43" s="112">
        <f t="shared" si="20"/>
        <v>2082.5607600000003</v>
      </c>
      <c r="I43" s="23"/>
      <c r="J43" s="7">
        <f>I43*E43</f>
        <v>0</v>
      </c>
      <c r="K43" s="37">
        <f t="shared" si="3"/>
        <v>0</v>
      </c>
      <c r="L43" s="20">
        <f t="shared" si="4"/>
        <v>2082.5607600000003</v>
      </c>
      <c r="N43" s="42"/>
    </row>
    <row r="44" spans="1:14" ht="15" customHeight="1">
      <c r="A44" s="23" t="s">
        <v>78</v>
      </c>
      <c r="B44" s="116" t="s">
        <v>79</v>
      </c>
      <c r="C44" s="117"/>
      <c r="D44" s="23" t="s">
        <v>67</v>
      </c>
      <c r="E44" s="7">
        <v>0.77</v>
      </c>
      <c r="F44" s="23">
        <v>1400.7</v>
      </c>
      <c r="G44" s="7">
        <f>E44*F44*1.18</f>
        <v>1272.6760199999999</v>
      </c>
      <c r="H44" s="112">
        <f t="shared" si="20"/>
        <v>11454.084179999998</v>
      </c>
      <c r="I44" s="23"/>
      <c r="J44" s="7">
        <f>I44*E44</f>
        <v>0</v>
      </c>
      <c r="K44" s="37">
        <f t="shared" si="3"/>
        <v>0</v>
      </c>
      <c r="L44" s="7">
        <f t="shared" si="4"/>
        <v>11454.084179999998</v>
      </c>
    </row>
    <row r="45" spans="1:14" ht="25.5" customHeight="1">
      <c r="A45" s="23" t="s">
        <v>80</v>
      </c>
      <c r="B45" s="116" t="s">
        <v>81</v>
      </c>
      <c r="C45" s="117"/>
      <c r="D45" s="45" t="s">
        <v>82</v>
      </c>
      <c r="E45" s="7">
        <v>0.39</v>
      </c>
      <c r="F45" s="23">
        <v>1400.7</v>
      </c>
      <c r="G45" s="7">
        <f>E45*F45*1.18</f>
        <v>644.60213999999996</v>
      </c>
      <c r="H45" s="112">
        <f t="shared" si="20"/>
        <v>5801.4192599999997</v>
      </c>
      <c r="I45" s="23"/>
      <c r="J45" s="7">
        <f>I45*E45</f>
        <v>0</v>
      </c>
      <c r="K45" s="37">
        <f t="shared" si="3"/>
        <v>0</v>
      </c>
      <c r="L45" s="7">
        <f t="shared" si="4"/>
        <v>5801.4192599999997</v>
      </c>
      <c r="N45" s="42"/>
    </row>
    <row r="46" spans="1:14" ht="38.25" customHeight="1">
      <c r="A46" s="23" t="s">
        <v>83</v>
      </c>
      <c r="B46" s="116" t="s">
        <v>84</v>
      </c>
      <c r="C46" s="117"/>
      <c r="D46" s="45" t="s">
        <v>59</v>
      </c>
      <c r="E46" s="8">
        <v>0.01</v>
      </c>
      <c r="F46" s="23">
        <v>1400.7</v>
      </c>
      <c r="G46" s="7">
        <f>E46*F46*1.18</f>
        <v>16.52826</v>
      </c>
      <c r="H46" s="112">
        <f t="shared" si="20"/>
        <v>148.75433999999998</v>
      </c>
      <c r="I46" s="23"/>
      <c r="J46" s="7">
        <f>I46*E46</f>
        <v>0</v>
      </c>
      <c r="K46" s="37">
        <f t="shared" si="3"/>
        <v>0</v>
      </c>
      <c r="L46" s="7">
        <f t="shared" si="4"/>
        <v>148.75433999999998</v>
      </c>
    </row>
    <row r="47" spans="1:14" ht="15.75" customHeight="1">
      <c r="A47" s="23" t="s">
        <v>85</v>
      </c>
      <c r="B47" s="118" t="s">
        <v>86</v>
      </c>
      <c r="C47" s="119"/>
      <c r="D47" s="23" t="s">
        <v>87</v>
      </c>
      <c r="E47" s="125">
        <v>0.7</v>
      </c>
      <c r="F47" s="128">
        <v>1400.7</v>
      </c>
      <c r="G47" s="125">
        <f>E47*F47*1.18</f>
        <v>1156.9782</v>
      </c>
      <c r="H47" s="125">
        <f t="shared" si="20"/>
        <v>10412.8038</v>
      </c>
      <c r="I47" s="128"/>
      <c r="J47" s="125">
        <f>I47*E47</f>
        <v>0</v>
      </c>
      <c r="K47" s="160">
        <f t="shared" si="3"/>
        <v>0</v>
      </c>
      <c r="L47" s="162">
        <f t="shared" si="4"/>
        <v>10412.8038</v>
      </c>
    </row>
    <row r="48" spans="1:14" ht="25.5" customHeight="1">
      <c r="A48" s="23" t="s">
        <v>88</v>
      </c>
      <c r="B48" s="120" t="s">
        <v>89</v>
      </c>
      <c r="C48" s="121"/>
      <c r="D48" s="23" t="s">
        <v>90</v>
      </c>
      <c r="E48" s="127"/>
      <c r="F48" s="130"/>
      <c r="G48" s="127"/>
      <c r="H48" s="127"/>
      <c r="I48" s="130"/>
      <c r="J48" s="127"/>
      <c r="K48" s="161"/>
      <c r="L48" s="162"/>
    </row>
    <row r="49" spans="1:14" ht="38.25" customHeight="1">
      <c r="A49" s="23" t="s">
        <v>91</v>
      </c>
      <c r="B49" s="116" t="s">
        <v>92</v>
      </c>
      <c r="C49" s="117"/>
      <c r="D49" s="23" t="s">
        <v>93</v>
      </c>
      <c r="E49" s="7">
        <v>0.06</v>
      </c>
      <c r="F49" s="23">
        <v>1400.7</v>
      </c>
      <c r="G49" s="7">
        <f>E49*F49*1.18</f>
        <v>99.16955999999999</v>
      </c>
      <c r="H49" s="112">
        <f t="shared" si="20"/>
        <v>892.52603999999997</v>
      </c>
      <c r="I49" s="23"/>
      <c r="J49" s="7">
        <f>I49*E49</f>
        <v>0</v>
      </c>
      <c r="K49" s="37">
        <f t="shared" si="3"/>
        <v>0</v>
      </c>
      <c r="L49" s="7">
        <f t="shared" si="4"/>
        <v>892.52603999999997</v>
      </c>
    </row>
    <row r="50" spans="1:14" ht="38.25" customHeight="1">
      <c r="A50" s="23" t="s">
        <v>94</v>
      </c>
      <c r="B50" s="116" t="s">
        <v>95</v>
      </c>
      <c r="C50" s="117"/>
      <c r="D50" s="23" t="s">
        <v>93</v>
      </c>
      <c r="E50" s="162">
        <v>0.11</v>
      </c>
      <c r="F50" s="128">
        <v>1400.7</v>
      </c>
      <c r="G50" s="162">
        <f>E50*F50*1.18</f>
        <v>181.81085999999999</v>
      </c>
      <c r="H50" s="125">
        <f t="shared" si="20"/>
        <v>1636.29774</v>
      </c>
      <c r="I50" s="128"/>
      <c r="J50" s="125">
        <f>I50*E50</f>
        <v>0</v>
      </c>
      <c r="K50" s="160">
        <f t="shared" si="3"/>
        <v>0</v>
      </c>
      <c r="L50" s="162">
        <f t="shared" si="4"/>
        <v>1636.29774</v>
      </c>
    </row>
    <row r="51" spans="1:14" ht="30" customHeight="1">
      <c r="A51" s="23" t="s">
        <v>96</v>
      </c>
      <c r="B51" s="116" t="s">
        <v>97</v>
      </c>
      <c r="C51" s="117"/>
      <c r="D51" s="23" t="s">
        <v>90</v>
      </c>
      <c r="E51" s="162"/>
      <c r="F51" s="130"/>
      <c r="G51" s="162"/>
      <c r="H51" s="127"/>
      <c r="I51" s="130"/>
      <c r="J51" s="127"/>
      <c r="K51" s="161"/>
      <c r="L51" s="162"/>
    </row>
    <row r="52" spans="1:14" ht="30" customHeight="1">
      <c r="A52" s="23" t="s">
        <v>236</v>
      </c>
      <c r="B52" s="116" t="s">
        <v>235</v>
      </c>
      <c r="C52" s="117"/>
      <c r="D52" s="23" t="s">
        <v>237</v>
      </c>
      <c r="E52" s="7">
        <v>0.25</v>
      </c>
      <c r="F52" s="23">
        <v>1400.7</v>
      </c>
      <c r="G52" s="7">
        <f>E52*F52*1.18</f>
        <v>413.20650000000001</v>
      </c>
      <c r="H52" s="112">
        <f t="shared" si="20"/>
        <v>3718.8585000000003</v>
      </c>
      <c r="I52" s="39"/>
      <c r="J52" s="7">
        <f>I52*E52</f>
        <v>0</v>
      </c>
      <c r="K52" s="37">
        <f t="shared" ref="K52" si="21">J52*19</f>
        <v>0</v>
      </c>
      <c r="L52" s="7">
        <f t="shared" ref="L52" si="22">H52+K52</f>
        <v>3718.8585000000003</v>
      </c>
    </row>
    <row r="53" spans="1:14" ht="13.5">
      <c r="A53" s="23" t="s">
        <v>98</v>
      </c>
      <c r="B53" s="163" t="s">
        <v>99</v>
      </c>
      <c r="C53" s="164"/>
      <c r="D53" s="165"/>
      <c r="E53" s="13">
        <f>E54+E56</f>
        <v>2</v>
      </c>
      <c r="F53" s="13"/>
      <c r="G53" s="13">
        <f t="shared" ref="G53:K53" si="23">G54+G56</f>
        <v>3305.652</v>
      </c>
      <c r="H53" s="13">
        <f t="shared" si="23"/>
        <v>29750.867999999995</v>
      </c>
      <c r="I53" s="13"/>
      <c r="J53" s="13">
        <f t="shared" si="23"/>
        <v>0</v>
      </c>
      <c r="K53" s="13">
        <f t="shared" si="23"/>
        <v>0</v>
      </c>
      <c r="L53" s="34">
        <f t="shared" si="4"/>
        <v>29750.867999999995</v>
      </c>
    </row>
    <row r="54" spans="1:14" ht="30.75" customHeight="1">
      <c r="A54" s="23" t="s">
        <v>100</v>
      </c>
      <c r="B54" s="118" t="s">
        <v>101</v>
      </c>
      <c r="C54" s="119"/>
      <c r="D54" s="23" t="s">
        <v>87</v>
      </c>
      <c r="E54" s="125">
        <v>0.72</v>
      </c>
      <c r="F54" s="128">
        <v>1400.7</v>
      </c>
      <c r="G54" s="125">
        <f>E54*F54*1.18</f>
        <v>1190.0347199999999</v>
      </c>
      <c r="H54" s="125">
        <f t="shared" si="20"/>
        <v>10710.312479999999</v>
      </c>
      <c r="I54" s="128"/>
      <c r="J54" s="125">
        <f>I54*E54</f>
        <v>0</v>
      </c>
      <c r="K54" s="160">
        <f t="shared" si="3"/>
        <v>0</v>
      </c>
      <c r="L54" s="162">
        <f t="shared" si="4"/>
        <v>10710.312479999999</v>
      </c>
    </row>
    <row r="55" spans="1:14" ht="38.25" customHeight="1">
      <c r="A55" s="23" t="s">
        <v>102</v>
      </c>
      <c r="B55" s="120" t="s">
        <v>103</v>
      </c>
      <c r="C55" s="121"/>
      <c r="D55" s="23" t="s">
        <v>104</v>
      </c>
      <c r="E55" s="127"/>
      <c r="F55" s="130"/>
      <c r="G55" s="127"/>
      <c r="H55" s="127"/>
      <c r="I55" s="130"/>
      <c r="J55" s="127"/>
      <c r="K55" s="161"/>
      <c r="L55" s="162"/>
    </row>
    <row r="56" spans="1:14" ht="25.5" customHeight="1">
      <c r="A56" s="23" t="s">
        <v>105</v>
      </c>
      <c r="B56" s="118" t="s">
        <v>106</v>
      </c>
      <c r="C56" s="119"/>
      <c r="D56" s="23" t="s">
        <v>107</v>
      </c>
      <c r="E56" s="21">
        <v>1.28</v>
      </c>
      <c r="F56" s="23">
        <v>1400.7</v>
      </c>
      <c r="G56" s="21">
        <f>E56*F56*1.18</f>
        <v>2115.6172799999999</v>
      </c>
      <c r="H56" s="112">
        <f t="shared" si="20"/>
        <v>19040.555519999998</v>
      </c>
      <c r="I56" s="23"/>
      <c r="J56" s="7">
        <f>I56*E56</f>
        <v>0</v>
      </c>
      <c r="K56" s="37">
        <f t="shared" si="3"/>
        <v>0</v>
      </c>
      <c r="L56" s="7">
        <f t="shared" si="4"/>
        <v>19040.555519999998</v>
      </c>
    </row>
    <row r="57" spans="1:14" ht="13.5">
      <c r="A57" s="23" t="s">
        <v>108</v>
      </c>
      <c r="B57" s="163" t="s">
        <v>109</v>
      </c>
      <c r="C57" s="164"/>
      <c r="D57" s="165"/>
      <c r="E57" s="12">
        <f>E58+E60+E61+E62+E63+E64+E65</f>
        <v>1.702</v>
      </c>
      <c r="F57" s="12"/>
      <c r="G57" s="12">
        <f t="shared" ref="G57:K57" si="24">G58+G60+G61+G62+G63+G64+G65</f>
        <v>2813.109852</v>
      </c>
      <c r="H57" s="12">
        <f t="shared" si="24"/>
        <v>25317.988667999998</v>
      </c>
      <c r="I57" s="12"/>
      <c r="J57" s="12">
        <f t="shared" si="24"/>
        <v>0</v>
      </c>
      <c r="K57" s="12">
        <f t="shared" si="24"/>
        <v>0</v>
      </c>
      <c r="L57" s="46">
        <f t="shared" si="4"/>
        <v>25317.988667999998</v>
      </c>
      <c r="M57" s="42"/>
    </row>
    <row r="58" spans="1:14" ht="43.5" customHeight="1">
      <c r="A58" s="23" t="s">
        <v>110</v>
      </c>
      <c r="B58" s="116" t="s">
        <v>111</v>
      </c>
      <c r="C58" s="117"/>
      <c r="D58" s="23" t="s">
        <v>112</v>
      </c>
      <c r="E58" s="125">
        <v>7.0000000000000007E-2</v>
      </c>
      <c r="F58" s="128">
        <v>1400.7</v>
      </c>
      <c r="G58" s="125">
        <f>E58*F58*1.18</f>
        <v>115.69782000000001</v>
      </c>
      <c r="H58" s="125">
        <f t="shared" si="20"/>
        <v>1041.2803800000002</v>
      </c>
      <c r="I58" s="128"/>
      <c r="J58" s="125">
        <f>I58*E58</f>
        <v>0</v>
      </c>
      <c r="K58" s="160">
        <f t="shared" si="3"/>
        <v>0</v>
      </c>
      <c r="L58" s="162">
        <f t="shared" si="4"/>
        <v>1041.2803800000002</v>
      </c>
      <c r="M58" s="10"/>
      <c r="N58" s="42"/>
    </row>
    <row r="59" spans="1:14" ht="25.5" customHeight="1">
      <c r="A59" s="23" t="s">
        <v>113</v>
      </c>
      <c r="B59" s="116" t="s">
        <v>114</v>
      </c>
      <c r="C59" s="117"/>
      <c r="D59" s="23" t="s">
        <v>115</v>
      </c>
      <c r="E59" s="127"/>
      <c r="F59" s="130"/>
      <c r="G59" s="127"/>
      <c r="H59" s="127"/>
      <c r="I59" s="130"/>
      <c r="J59" s="127"/>
      <c r="K59" s="161"/>
      <c r="L59" s="162"/>
    </row>
    <row r="60" spans="1:14" ht="49.5" customHeight="1">
      <c r="A60" s="23" t="s">
        <v>116</v>
      </c>
      <c r="B60" s="118" t="s">
        <v>117</v>
      </c>
      <c r="C60" s="119"/>
      <c r="D60" s="23" t="s">
        <v>118</v>
      </c>
      <c r="E60" s="9">
        <v>0.16200000000000001</v>
      </c>
      <c r="F60" s="23">
        <v>1400.7</v>
      </c>
      <c r="G60" s="21">
        <f>E60*F60*1.18</f>
        <v>267.757812</v>
      </c>
      <c r="H60" s="112">
        <f t="shared" si="20"/>
        <v>2409.8203079999998</v>
      </c>
      <c r="I60" s="23"/>
      <c r="J60" s="7">
        <f t="shared" ref="J60:J68" si="25">I60*E60</f>
        <v>0</v>
      </c>
      <c r="K60" s="37">
        <f t="shared" si="3"/>
        <v>0</v>
      </c>
      <c r="L60" s="7">
        <f t="shared" si="4"/>
        <v>2409.8203079999998</v>
      </c>
    </row>
    <row r="61" spans="1:14" ht="42" customHeight="1">
      <c r="A61" s="23" t="s">
        <v>119</v>
      </c>
      <c r="B61" s="118" t="s">
        <v>121</v>
      </c>
      <c r="C61" s="119"/>
      <c r="D61" s="23" t="s">
        <v>87</v>
      </c>
      <c r="E61" s="21">
        <v>0.46</v>
      </c>
      <c r="F61" s="23">
        <v>1400.7</v>
      </c>
      <c r="G61" s="21">
        <f t="shared" ref="G61:G65" si="26">E61*F61*1.18</f>
        <v>760.29995999999994</v>
      </c>
      <c r="H61" s="112">
        <f t="shared" si="20"/>
        <v>6842.6996399999998</v>
      </c>
      <c r="I61" s="23"/>
      <c r="J61" s="7">
        <f t="shared" si="25"/>
        <v>0</v>
      </c>
      <c r="K61" s="37">
        <f t="shared" si="3"/>
        <v>0</v>
      </c>
      <c r="L61" s="38">
        <f t="shared" si="4"/>
        <v>6842.6996399999998</v>
      </c>
    </row>
    <row r="62" spans="1:14" ht="25.5" customHeight="1">
      <c r="A62" s="23" t="s">
        <v>120</v>
      </c>
      <c r="B62" s="118" t="s">
        <v>123</v>
      </c>
      <c r="C62" s="119"/>
      <c r="D62" s="23" t="s">
        <v>124</v>
      </c>
      <c r="E62" s="21">
        <v>0.95</v>
      </c>
      <c r="F62" s="23">
        <v>1400.7</v>
      </c>
      <c r="G62" s="21">
        <f t="shared" si="26"/>
        <v>1570.1846999999998</v>
      </c>
      <c r="H62" s="112">
        <f t="shared" si="20"/>
        <v>14131.662299999998</v>
      </c>
      <c r="I62" s="23"/>
      <c r="J62" s="7">
        <f t="shared" si="25"/>
        <v>0</v>
      </c>
      <c r="K62" s="37">
        <f t="shared" si="3"/>
        <v>0</v>
      </c>
      <c r="L62" s="7">
        <f t="shared" si="4"/>
        <v>14131.662299999998</v>
      </c>
    </row>
    <row r="63" spans="1:14" ht="25.5" customHeight="1">
      <c r="A63" s="23" t="s">
        <v>122</v>
      </c>
      <c r="B63" s="116" t="s">
        <v>126</v>
      </c>
      <c r="C63" s="117"/>
      <c r="D63" s="23" t="s">
        <v>127</v>
      </c>
      <c r="E63" s="7">
        <v>0.01</v>
      </c>
      <c r="F63" s="23">
        <v>1400.7</v>
      </c>
      <c r="G63" s="21">
        <f t="shared" si="26"/>
        <v>16.52826</v>
      </c>
      <c r="H63" s="112">
        <f t="shared" si="20"/>
        <v>148.75433999999998</v>
      </c>
      <c r="I63" s="23"/>
      <c r="J63" s="7">
        <f t="shared" si="25"/>
        <v>0</v>
      </c>
      <c r="K63" s="37">
        <f t="shared" si="3"/>
        <v>0</v>
      </c>
      <c r="L63" s="7">
        <f t="shared" si="4"/>
        <v>148.75433999999998</v>
      </c>
    </row>
    <row r="64" spans="1:14" ht="25.5" customHeight="1">
      <c r="A64" s="23" t="s">
        <v>125</v>
      </c>
      <c r="B64" s="116" t="s">
        <v>128</v>
      </c>
      <c r="C64" s="117"/>
      <c r="D64" s="47" t="s">
        <v>90</v>
      </c>
      <c r="E64" s="21">
        <v>0.01</v>
      </c>
      <c r="F64" s="23">
        <v>1400.7</v>
      </c>
      <c r="G64" s="21">
        <f t="shared" si="26"/>
        <v>16.52826</v>
      </c>
      <c r="H64" s="112">
        <f t="shared" si="20"/>
        <v>148.75433999999998</v>
      </c>
      <c r="I64" s="23"/>
      <c r="J64" s="7">
        <f t="shared" si="25"/>
        <v>0</v>
      </c>
      <c r="K64" s="37">
        <f t="shared" si="3"/>
        <v>0</v>
      </c>
      <c r="L64" s="7">
        <f t="shared" si="4"/>
        <v>148.75433999999998</v>
      </c>
    </row>
    <row r="65" spans="1:14" ht="13.5">
      <c r="A65" s="23"/>
      <c r="B65" s="116" t="s">
        <v>238</v>
      </c>
      <c r="C65" s="117"/>
      <c r="D65" s="48" t="s">
        <v>67</v>
      </c>
      <c r="E65" s="9">
        <v>0.04</v>
      </c>
      <c r="F65" s="23">
        <v>1400.7</v>
      </c>
      <c r="G65" s="21">
        <f t="shared" si="26"/>
        <v>66.113039999999998</v>
      </c>
      <c r="H65" s="112">
        <f t="shared" si="20"/>
        <v>595.01735999999994</v>
      </c>
      <c r="I65" s="23"/>
      <c r="J65" s="7">
        <f t="shared" si="25"/>
        <v>0</v>
      </c>
      <c r="K65" s="37">
        <f t="shared" si="3"/>
        <v>0</v>
      </c>
      <c r="L65" s="34">
        <f t="shared" si="4"/>
        <v>595.01735999999994</v>
      </c>
    </row>
    <row r="66" spans="1:14" ht="30.75" customHeight="1">
      <c r="A66" s="23" t="s">
        <v>129</v>
      </c>
      <c r="B66" s="138" t="s">
        <v>130</v>
      </c>
      <c r="C66" s="139"/>
      <c r="D66" s="139"/>
      <c r="E66" s="17">
        <f>E67+E72+E73+E74+E75+E76+E77+E78+E79+E80+E81</f>
        <v>6.9529999999999994</v>
      </c>
      <c r="F66" s="17"/>
      <c r="G66" s="6">
        <f t="shared" ref="G66:K66" si="27">G67+G72+G73+G74+G75+G76+G77+G78+G79+G80+G81</f>
        <v>11492.099177999999</v>
      </c>
      <c r="H66" s="6">
        <f t="shared" si="27"/>
        <v>103428.89260199999</v>
      </c>
      <c r="I66" s="17"/>
      <c r="J66" s="17">
        <f t="shared" si="27"/>
        <v>0</v>
      </c>
      <c r="K66" s="17">
        <f t="shared" si="27"/>
        <v>0</v>
      </c>
      <c r="L66" s="49">
        <f t="shared" si="4"/>
        <v>103428.89260199999</v>
      </c>
    </row>
    <row r="67" spans="1:14">
      <c r="A67" s="23" t="s">
        <v>131</v>
      </c>
      <c r="B67" s="120" t="s">
        <v>132</v>
      </c>
      <c r="C67" s="168"/>
      <c r="D67" s="121"/>
      <c r="E67" s="15">
        <f>E68</f>
        <v>1.67</v>
      </c>
      <c r="F67" s="15"/>
      <c r="G67" s="15">
        <f t="shared" ref="G67:K67" si="28">G68</f>
        <v>2760.2194199999999</v>
      </c>
      <c r="H67" s="15">
        <f t="shared" si="28"/>
        <v>24841.97478</v>
      </c>
      <c r="I67" s="15"/>
      <c r="J67" s="15">
        <f t="shared" si="28"/>
        <v>0</v>
      </c>
      <c r="K67" s="15">
        <f t="shared" si="28"/>
        <v>0</v>
      </c>
      <c r="L67" s="38">
        <f t="shared" si="4"/>
        <v>24841.97478</v>
      </c>
      <c r="N67" s="10"/>
    </row>
    <row r="68" spans="1:14" ht="30.75" customHeight="1">
      <c r="A68" s="23" t="s">
        <v>133</v>
      </c>
      <c r="B68" s="118" t="s">
        <v>134</v>
      </c>
      <c r="C68" s="119"/>
      <c r="D68" s="50" t="s">
        <v>135</v>
      </c>
      <c r="E68" s="169">
        <v>1.67</v>
      </c>
      <c r="F68" s="128">
        <v>1400.7</v>
      </c>
      <c r="G68" s="125">
        <f>E68*F68*1.18</f>
        <v>2760.2194199999999</v>
      </c>
      <c r="H68" s="125">
        <f t="shared" ref="H68:H85" si="29">G68*9</f>
        <v>24841.97478</v>
      </c>
      <c r="I68" s="128"/>
      <c r="J68" s="125">
        <f t="shared" si="25"/>
        <v>0</v>
      </c>
      <c r="K68" s="160">
        <f t="shared" si="3"/>
        <v>0</v>
      </c>
      <c r="L68" s="167">
        <f t="shared" si="4"/>
        <v>24841.97478</v>
      </c>
    </row>
    <row r="69" spans="1:14" ht="15" customHeight="1">
      <c r="A69" s="23" t="s">
        <v>136</v>
      </c>
      <c r="B69" s="116" t="s">
        <v>137</v>
      </c>
      <c r="C69" s="117"/>
      <c r="D69" s="29" t="s">
        <v>138</v>
      </c>
      <c r="E69" s="170"/>
      <c r="F69" s="129"/>
      <c r="G69" s="126"/>
      <c r="H69" s="126"/>
      <c r="I69" s="129"/>
      <c r="J69" s="126"/>
      <c r="K69" s="166"/>
      <c r="L69" s="167">
        <f t="shared" si="4"/>
        <v>0</v>
      </c>
      <c r="N69" s="42"/>
    </row>
    <row r="70" spans="1:14" ht="15" customHeight="1">
      <c r="A70" s="23" t="s">
        <v>139</v>
      </c>
      <c r="B70" s="116" t="s">
        <v>140</v>
      </c>
      <c r="C70" s="117"/>
      <c r="D70" s="29" t="s">
        <v>20</v>
      </c>
      <c r="E70" s="170"/>
      <c r="F70" s="129"/>
      <c r="G70" s="126"/>
      <c r="H70" s="126"/>
      <c r="I70" s="129"/>
      <c r="J70" s="126"/>
      <c r="K70" s="166"/>
      <c r="L70" s="167">
        <f t="shared" si="4"/>
        <v>0</v>
      </c>
    </row>
    <row r="71" spans="1:14" ht="15" customHeight="1">
      <c r="A71" s="23" t="s">
        <v>141</v>
      </c>
      <c r="B71" s="116" t="s">
        <v>142</v>
      </c>
      <c r="C71" s="117"/>
      <c r="D71" s="23" t="s">
        <v>67</v>
      </c>
      <c r="E71" s="171"/>
      <c r="F71" s="130"/>
      <c r="G71" s="127"/>
      <c r="H71" s="127"/>
      <c r="I71" s="130"/>
      <c r="J71" s="127"/>
      <c r="K71" s="161"/>
      <c r="L71" s="167">
        <f t="shared" si="4"/>
        <v>0</v>
      </c>
    </row>
    <row r="72" spans="1:14" ht="72" customHeight="1">
      <c r="A72" s="23" t="s">
        <v>143</v>
      </c>
      <c r="B72" s="116" t="s">
        <v>144</v>
      </c>
      <c r="C72" s="117"/>
      <c r="D72" s="23" t="s">
        <v>87</v>
      </c>
      <c r="E72" s="18">
        <v>3.0000000000000001E-3</v>
      </c>
      <c r="F72" s="23">
        <v>1400.7</v>
      </c>
      <c r="G72" s="7">
        <f>E72*F72*1.18</f>
        <v>4.9584780000000004</v>
      </c>
      <c r="H72" s="112">
        <f t="shared" si="29"/>
        <v>44.626302000000003</v>
      </c>
      <c r="I72" s="23"/>
      <c r="J72" s="7">
        <f t="shared" ref="J72:J84" si="30">I72*E72</f>
        <v>0</v>
      </c>
      <c r="K72" s="37">
        <f t="shared" si="3"/>
        <v>0</v>
      </c>
      <c r="L72" s="38">
        <f t="shared" si="4"/>
        <v>44.626302000000003</v>
      </c>
    </row>
    <row r="73" spans="1:14" ht="38.25" customHeight="1">
      <c r="A73" s="23" t="s">
        <v>145</v>
      </c>
      <c r="B73" s="116" t="s">
        <v>146</v>
      </c>
      <c r="C73" s="117"/>
      <c r="D73" s="45" t="s">
        <v>147</v>
      </c>
      <c r="E73" s="18">
        <v>0.06</v>
      </c>
      <c r="F73" s="23">
        <v>1400.7</v>
      </c>
      <c r="G73" s="7">
        <f t="shared" ref="G73:G81" si="31">E73*F73*1.18</f>
        <v>99.16955999999999</v>
      </c>
      <c r="H73" s="112">
        <f t="shared" si="29"/>
        <v>892.52603999999997</v>
      </c>
      <c r="I73" s="23"/>
      <c r="J73" s="7">
        <f t="shared" si="30"/>
        <v>0</v>
      </c>
      <c r="K73" s="37">
        <f t="shared" si="3"/>
        <v>0</v>
      </c>
      <c r="L73" s="38">
        <f t="shared" si="4"/>
        <v>892.52603999999997</v>
      </c>
    </row>
    <row r="74" spans="1:14" ht="39.75" customHeight="1">
      <c r="A74" s="23" t="s">
        <v>148</v>
      </c>
      <c r="B74" s="118" t="s">
        <v>149</v>
      </c>
      <c r="C74" s="119"/>
      <c r="D74" s="23" t="s">
        <v>150</v>
      </c>
      <c r="E74" s="15">
        <v>0.16</v>
      </c>
      <c r="F74" s="23">
        <v>1400.7</v>
      </c>
      <c r="G74" s="7">
        <f t="shared" si="31"/>
        <v>264.45215999999999</v>
      </c>
      <c r="H74" s="112">
        <f t="shared" si="29"/>
        <v>2380.0694399999998</v>
      </c>
      <c r="I74" s="23"/>
      <c r="J74" s="7">
        <f t="shared" si="30"/>
        <v>0</v>
      </c>
      <c r="K74" s="37">
        <f t="shared" si="3"/>
        <v>0</v>
      </c>
      <c r="L74" s="38">
        <f t="shared" si="4"/>
        <v>2380.0694399999998</v>
      </c>
    </row>
    <row r="75" spans="1:14" ht="30" customHeight="1">
      <c r="A75" s="23" t="s">
        <v>151</v>
      </c>
      <c r="B75" s="118" t="s">
        <v>152</v>
      </c>
      <c r="C75" s="119"/>
      <c r="D75" s="23" t="s">
        <v>150</v>
      </c>
      <c r="E75" s="15">
        <v>0.36</v>
      </c>
      <c r="F75" s="23">
        <v>1400.7</v>
      </c>
      <c r="G75" s="7">
        <f t="shared" si="31"/>
        <v>595.01735999999994</v>
      </c>
      <c r="H75" s="112">
        <f t="shared" si="29"/>
        <v>5355.1562399999993</v>
      </c>
      <c r="I75" s="23"/>
      <c r="J75" s="7">
        <f t="shared" si="30"/>
        <v>0</v>
      </c>
      <c r="K75" s="37">
        <f t="shared" si="3"/>
        <v>0</v>
      </c>
      <c r="L75" s="38">
        <f t="shared" si="4"/>
        <v>5355.1562399999993</v>
      </c>
    </row>
    <row r="76" spans="1:14" ht="15.75" customHeight="1">
      <c r="A76" s="23" t="s">
        <v>153</v>
      </c>
      <c r="B76" s="118" t="s">
        <v>154</v>
      </c>
      <c r="C76" s="119"/>
      <c r="D76" s="50" t="s">
        <v>48</v>
      </c>
      <c r="E76" s="15">
        <v>0.05</v>
      </c>
      <c r="F76" s="23">
        <v>1400.7</v>
      </c>
      <c r="G76" s="7">
        <f t="shared" si="31"/>
        <v>82.641300000000015</v>
      </c>
      <c r="H76" s="112">
        <f t="shared" si="29"/>
        <v>743.77170000000012</v>
      </c>
      <c r="I76" s="23"/>
      <c r="J76" s="7">
        <f t="shared" si="30"/>
        <v>0</v>
      </c>
      <c r="K76" s="37">
        <f t="shared" si="3"/>
        <v>0</v>
      </c>
      <c r="L76" s="38">
        <f t="shared" si="4"/>
        <v>743.77170000000012</v>
      </c>
    </row>
    <row r="77" spans="1:14" ht="15.75" customHeight="1">
      <c r="A77" s="23" t="s">
        <v>155</v>
      </c>
      <c r="B77" s="118" t="s">
        <v>156</v>
      </c>
      <c r="C77" s="119"/>
      <c r="D77" s="23" t="s">
        <v>87</v>
      </c>
      <c r="E77" s="15">
        <v>0.15</v>
      </c>
      <c r="F77" s="23">
        <v>1400.7</v>
      </c>
      <c r="G77" s="7">
        <f t="shared" si="31"/>
        <v>247.92389999999997</v>
      </c>
      <c r="H77" s="112">
        <f t="shared" si="29"/>
        <v>2231.3150999999998</v>
      </c>
      <c r="I77" s="23"/>
      <c r="J77" s="7">
        <f t="shared" si="30"/>
        <v>0</v>
      </c>
      <c r="K77" s="37">
        <f t="shared" si="3"/>
        <v>0</v>
      </c>
      <c r="L77" s="38">
        <f t="shared" si="4"/>
        <v>2231.3150999999998</v>
      </c>
    </row>
    <row r="78" spans="1:14" ht="15.75" customHeight="1">
      <c r="A78" s="23" t="s">
        <v>157</v>
      </c>
      <c r="B78" s="118" t="s">
        <v>158</v>
      </c>
      <c r="C78" s="119"/>
      <c r="D78" s="50" t="s">
        <v>48</v>
      </c>
      <c r="E78" s="15">
        <v>0.1</v>
      </c>
      <c r="F78" s="23">
        <v>1400.7</v>
      </c>
      <c r="G78" s="7">
        <f t="shared" si="31"/>
        <v>165.28260000000003</v>
      </c>
      <c r="H78" s="112">
        <f t="shared" si="29"/>
        <v>1487.5434000000002</v>
      </c>
      <c r="I78" s="23"/>
      <c r="J78" s="7">
        <f t="shared" si="30"/>
        <v>0</v>
      </c>
      <c r="K78" s="37">
        <f t="shared" si="3"/>
        <v>0</v>
      </c>
      <c r="L78" s="38">
        <f t="shared" si="4"/>
        <v>1487.5434000000002</v>
      </c>
    </row>
    <row r="79" spans="1:14" ht="15" customHeight="1">
      <c r="A79" s="23" t="s">
        <v>159</v>
      </c>
      <c r="B79" s="158" t="s">
        <v>160</v>
      </c>
      <c r="C79" s="180"/>
      <c r="D79" s="23" t="s">
        <v>161</v>
      </c>
      <c r="E79" s="19">
        <v>3.82</v>
      </c>
      <c r="F79" s="23">
        <v>1400.7</v>
      </c>
      <c r="G79" s="7">
        <f t="shared" si="31"/>
        <v>6313.7953199999993</v>
      </c>
      <c r="H79" s="112">
        <f t="shared" si="29"/>
        <v>56824.157879999992</v>
      </c>
      <c r="I79" s="23"/>
      <c r="J79" s="7">
        <f t="shared" si="30"/>
        <v>0</v>
      </c>
      <c r="K79" s="37">
        <f t="shared" si="3"/>
        <v>0</v>
      </c>
      <c r="L79" s="38">
        <f t="shared" si="4"/>
        <v>56824.157879999992</v>
      </c>
    </row>
    <row r="80" spans="1:14" ht="30.75" customHeight="1">
      <c r="A80" s="23" t="s">
        <v>162</v>
      </c>
      <c r="B80" s="118" t="s">
        <v>163</v>
      </c>
      <c r="C80" s="119"/>
      <c r="D80" s="23" t="s">
        <v>112</v>
      </c>
      <c r="E80" s="15">
        <v>0.05</v>
      </c>
      <c r="F80" s="23">
        <v>1400.7</v>
      </c>
      <c r="G80" s="7">
        <f t="shared" si="31"/>
        <v>82.641300000000015</v>
      </c>
      <c r="H80" s="112">
        <f t="shared" si="29"/>
        <v>743.77170000000012</v>
      </c>
      <c r="I80" s="23"/>
      <c r="J80" s="7">
        <f t="shared" si="30"/>
        <v>0</v>
      </c>
      <c r="K80" s="37">
        <f t="shared" ref="K80:K105" si="32">J80*19</f>
        <v>0</v>
      </c>
      <c r="L80" s="38">
        <f t="shared" ref="L80:L105" si="33">H80+K80</f>
        <v>743.77170000000012</v>
      </c>
    </row>
    <row r="81" spans="1:13" ht="33" customHeight="1">
      <c r="A81" s="23" t="s">
        <v>164</v>
      </c>
      <c r="B81" s="122" t="s">
        <v>165</v>
      </c>
      <c r="C81" s="123"/>
      <c r="D81" s="23" t="s">
        <v>112</v>
      </c>
      <c r="E81" s="15">
        <v>0.53</v>
      </c>
      <c r="F81" s="23">
        <v>1400.7</v>
      </c>
      <c r="G81" s="7">
        <f t="shared" si="31"/>
        <v>875.99778000000003</v>
      </c>
      <c r="H81" s="112">
        <f t="shared" si="29"/>
        <v>7883.98002</v>
      </c>
      <c r="I81" s="23"/>
      <c r="J81" s="7">
        <f t="shared" si="30"/>
        <v>0</v>
      </c>
      <c r="K81" s="37">
        <f t="shared" si="32"/>
        <v>0</v>
      </c>
      <c r="L81" s="38">
        <f t="shared" si="33"/>
        <v>7883.98002</v>
      </c>
    </row>
    <row r="82" spans="1:13">
      <c r="A82" s="51">
        <v>5</v>
      </c>
      <c r="B82" s="114" t="s">
        <v>166</v>
      </c>
      <c r="C82" s="115"/>
      <c r="D82" s="115"/>
      <c r="E82" s="16">
        <f>E83+E84</f>
        <v>1.68</v>
      </c>
      <c r="F82" s="16"/>
      <c r="G82" s="16">
        <f t="shared" ref="G82:K82" si="34">G83+G84</f>
        <v>2776.7476799999995</v>
      </c>
      <c r="H82" s="16">
        <f t="shared" si="34"/>
        <v>24990.729119999996</v>
      </c>
      <c r="I82" s="16"/>
      <c r="J82" s="16">
        <f t="shared" si="34"/>
        <v>0</v>
      </c>
      <c r="K82" s="16">
        <f t="shared" si="34"/>
        <v>0</v>
      </c>
      <c r="L82" s="38">
        <f t="shared" si="33"/>
        <v>24990.729119999996</v>
      </c>
    </row>
    <row r="83" spans="1:13" ht="15" customHeight="1">
      <c r="A83" s="23" t="s">
        <v>167</v>
      </c>
      <c r="B83" s="120" t="s">
        <v>168</v>
      </c>
      <c r="C83" s="121"/>
      <c r="D83" s="52" t="s">
        <v>169</v>
      </c>
      <c r="E83" s="15">
        <v>1.53</v>
      </c>
      <c r="F83" s="23">
        <v>1400.7</v>
      </c>
      <c r="G83" s="7">
        <f>E83*F83*1.18</f>
        <v>2528.8237799999997</v>
      </c>
      <c r="H83" s="112">
        <f t="shared" si="29"/>
        <v>22759.414019999997</v>
      </c>
      <c r="I83" s="23"/>
      <c r="J83" s="7">
        <f t="shared" si="30"/>
        <v>0</v>
      </c>
      <c r="K83" s="37">
        <f t="shared" si="32"/>
        <v>0</v>
      </c>
      <c r="L83" s="38">
        <f t="shared" si="33"/>
        <v>22759.414019999997</v>
      </c>
    </row>
    <row r="84" spans="1:13" ht="15.75" customHeight="1">
      <c r="A84" s="23" t="s">
        <v>170</v>
      </c>
      <c r="B84" s="118" t="s">
        <v>171</v>
      </c>
      <c r="C84" s="119"/>
      <c r="D84" s="52" t="s">
        <v>172</v>
      </c>
      <c r="E84" s="15">
        <v>0.15</v>
      </c>
      <c r="F84" s="23">
        <v>1400.7</v>
      </c>
      <c r="G84" s="7">
        <f>E84*F84*1.18</f>
        <v>247.92389999999997</v>
      </c>
      <c r="H84" s="112">
        <f t="shared" si="29"/>
        <v>2231.3150999999998</v>
      </c>
      <c r="I84" s="23"/>
      <c r="J84" s="7">
        <f t="shared" si="30"/>
        <v>0</v>
      </c>
      <c r="K84" s="37">
        <f t="shared" si="32"/>
        <v>0</v>
      </c>
      <c r="L84" s="38">
        <f t="shared" si="33"/>
        <v>2231.3150999999998</v>
      </c>
    </row>
    <row r="85" spans="1:13" ht="15" customHeight="1">
      <c r="A85" s="51" t="s">
        <v>173</v>
      </c>
      <c r="B85" s="114" t="s">
        <v>174</v>
      </c>
      <c r="C85" s="141"/>
      <c r="D85" s="53"/>
      <c r="E85" s="14">
        <v>2.81</v>
      </c>
      <c r="F85" s="23">
        <v>1400.7</v>
      </c>
      <c r="G85" s="54">
        <f>E85*F85*1.18</f>
        <v>4644.4410600000001</v>
      </c>
      <c r="H85" s="1">
        <f t="shared" si="29"/>
        <v>41799.969539999998</v>
      </c>
      <c r="I85" s="23"/>
      <c r="J85" s="1">
        <f>I85*E85</f>
        <v>0</v>
      </c>
      <c r="K85" s="55">
        <f>J85*19</f>
        <v>0</v>
      </c>
      <c r="L85" s="49">
        <f t="shared" si="33"/>
        <v>41799.969539999998</v>
      </c>
      <c r="M85" s="10"/>
    </row>
    <row r="86" spans="1:13" ht="13.5">
      <c r="A86" s="51" t="s">
        <v>225</v>
      </c>
      <c r="B86" s="136" t="s">
        <v>187</v>
      </c>
      <c r="C86" s="137"/>
      <c r="D86" s="137"/>
      <c r="E86" s="6">
        <f>E87+E89+E91+E94+E98</f>
        <v>2.0300000000000002</v>
      </c>
      <c r="F86" s="6"/>
      <c r="G86" s="6">
        <f t="shared" ref="G86:K86" si="35">G87+G89+G91+G94+G98</f>
        <v>3355.2367799999997</v>
      </c>
      <c r="H86" s="6">
        <f t="shared" si="35"/>
        <v>30197.131019999997</v>
      </c>
      <c r="I86" s="6"/>
      <c r="J86" s="6">
        <f t="shared" si="35"/>
        <v>0</v>
      </c>
      <c r="K86" s="6">
        <f t="shared" si="35"/>
        <v>0</v>
      </c>
      <c r="L86" s="49">
        <f t="shared" si="33"/>
        <v>30197.131019999997</v>
      </c>
    </row>
    <row r="87" spans="1:13" ht="13.5">
      <c r="A87" s="23" t="s">
        <v>226</v>
      </c>
      <c r="B87" s="138" t="s">
        <v>188</v>
      </c>
      <c r="C87" s="139"/>
      <c r="D87" s="140"/>
      <c r="E87" s="6">
        <f>E88</f>
        <v>0.12</v>
      </c>
      <c r="F87" s="6"/>
      <c r="G87" s="6">
        <f t="shared" ref="G87:K87" si="36">G88</f>
        <v>198.33911999999998</v>
      </c>
      <c r="H87" s="6">
        <f t="shared" si="36"/>
        <v>1785.0520799999999</v>
      </c>
      <c r="I87" s="6"/>
      <c r="J87" s="6">
        <f t="shared" si="36"/>
        <v>0</v>
      </c>
      <c r="K87" s="6">
        <f t="shared" si="36"/>
        <v>0</v>
      </c>
      <c r="L87" s="49">
        <f t="shared" si="33"/>
        <v>1785.0520799999999</v>
      </c>
    </row>
    <row r="88" spans="1:13" ht="38.25" customHeight="1">
      <c r="A88" s="23"/>
      <c r="B88" s="116" t="s">
        <v>189</v>
      </c>
      <c r="C88" s="117"/>
      <c r="D88" s="35" t="s">
        <v>190</v>
      </c>
      <c r="E88" s="7">
        <v>0.12</v>
      </c>
      <c r="F88" s="23">
        <v>1400.7</v>
      </c>
      <c r="G88" s="37">
        <f>E88*F88*1.18</f>
        <v>198.33911999999998</v>
      </c>
      <c r="H88" s="112">
        <f t="shared" ref="H88" si="37">G88*9</f>
        <v>1785.0520799999999</v>
      </c>
      <c r="I88" s="23"/>
      <c r="J88" s="7">
        <f>I88*E88</f>
        <v>0</v>
      </c>
      <c r="K88" s="37">
        <f t="shared" si="32"/>
        <v>0</v>
      </c>
      <c r="L88" s="38">
        <f t="shared" si="33"/>
        <v>1785.0520799999999</v>
      </c>
    </row>
    <row r="89" spans="1:13" ht="15" customHeight="1">
      <c r="A89" s="23" t="s">
        <v>227</v>
      </c>
      <c r="B89" s="114" t="s">
        <v>191</v>
      </c>
      <c r="C89" s="115"/>
      <c r="D89" s="31"/>
      <c r="E89" s="4">
        <f>E90</f>
        <v>0.12</v>
      </c>
      <c r="F89" s="4"/>
      <c r="G89" s="4">
        <f t="shared" ref="G89:K89" si="38">G90</f>
        <v>198.33911999999998</v>
      </c>
      <c r="H89" s="4">
        <f t="shared" si="38"/>
        <v>1785.0520799999999</v>
      </c>
      <c r="I89" s="4"/>
      <c r="J89" s="4">
        <f t="shared" si="38"/>
        <v>0</v>
      </c>
      <c r="K89" s="4">
        <f t="shared" si="38"/>
        <v>0</v>
      </c>
      <c r="L89" s="46">
        <f t="shared" si="33"/>
        <v>1785.0520799999999</v>
      </c>
    </row>
    <row r="90" spans="1:13" ht="38.25" customHeight="1">
      <c r="A90" s="56"/>
      <c r="B90" s="120" t="s">
        <v>192</v>
      </c>
      <c r="C90" s="121"/>
      <c r="D90" s="29" t="s">
        <v>193</v>
      </c>
      <c r="E90" s="8">
        <v>0.12</v>
      </c>
      <c r="F90" s="23">
        <v>1400.7</v>
      </c>
      <c r="G90" s="37">
        <f>E90*F90*1.18</f>
        <v>198.33911999999998</v>
      </c>
      <c r="H90" s="112">
        <f t="shared" ref="H90" si="39">G90*9</f>
        <v>1785.0520799999999</v>
      </c>
      <c r="I90" s="23"/>
      <c r="J90" s="7">
        <f>I90*E90</f>
        <v>0</v>
      </c>
      <c r="K90" s="37">
        <f t="shared" si="32"/>
        <v>0</v>
      </c>
      <c r="L90" s="38">
        <f t="shared" si="33"/>
        <v>1785.0520799999999</v>
      </c>
    </row>
    <row r="91" spans="1:13" ht="15" customHeight="1">
      <c r="A91" s="23" t="s">
        <v>228</v>
      </c>
      <c r="B91" s="138" t="s">
        <v>194</v>
      </c>
      <c r="C91" s="140"/>
      <c r="D91" s="57"/>
      <c r="E91" s="1">
        <f>E92+E93</f>
        <v>0.59</v>
      </c>
      <c r="F91" s="1"/>
      <c r="G91" s="1">
        <f t="shared" ref="G91:K91" si="40">G92+G93</f>
        <v>975.16733999999997</v>
      </c>
      <c r="H91" s="1">
        <f t="shared" si="40"/>
        <v>8776.5060599999997</v>
      </c>
      <c r="I91" s="1"/>
      <c r="J91" s="1">
        <f t="shared" si="40"/>
        <v>0</v>
      </c>
      <c r="K91" s="1">
        <f t="shared" si="40"/>
        <v>0</v>
      </c>
      <c r="L91" s="49">
        <f t="shared" si="33"/>
        <v>8776.5060599999997</v>
      </c>
    </row>
    <row r="92" spans="1:13" ht="45.75" customHeight="1">
      <c r="A92" s="23"/>
      <c r="B92" s="116" t="s">
        <v>229</v>
      </c>
      <c r="C92" s="117"/>
      <c r="D92" s="58" t="s">
        <v>195</v>
      </c>
      <c r="E92" s="7">
        <v>0.42</v>
      </c>
      <c r="F92" s="23">
        <v>1400.7</v>
      </c>
      <c r="G92" s="7">
        <f>E92*F92*1.18</f>
        <v>694.18691999999999</v>
      </c>
      <c r="H92" s="112">
        <f t="shared" ref="H92:H93" si="41">G92*9</f>
        <v>6247.68228</v>
      </c>
      <c r="I92" s="23"/>
      <c r="J92" s="7">
        <f>I92*E92</f>
        <v>0</v>
      </c>
      <c r="K92" s="37">
        <f t="shared" si="32"/>
        <v>0</v>
      </c>
      <c r="L92" s="38">
        <f t="shared" si="33"/>
        <v>6247.68228</v>
      </c>
    </row>
    <row r="93" spans="1:13" ht="45.75" customHeight="1">
      <c r="A93" s="39"/>
      <c r="B93" s="116" t="s">
        <v>239</v>
      </c>
      <c r="C93" s="117"/>
      <c r="D93" s="59"/>
      <c r="E93" s="22">
        <v>0.17</v>
      </c>
      <c r="F93" s="23">
        <v>1400.7</v>
      </c>
      <c r="G93" s="7">
        <f>E93*F93*1.18</f>
        <v>280.98042000000004</v>
      </c>
      <c r="H93" s="112">
        <f t="shared" si="41"/>
        <v>2528.8237800000002</v>
      </c>
      <c r="I93" s="39"/>
      <c r="J93" s="7">
        <f>I93*E93</f>
        <v>0</v>
      </c>
      <c r="K93" s="37">
        <f t="shared" ref="K93" si="42">J93*19</f>
        <v>0</v>
      </c>
      <c r="L93" s="38">
        <f t="shared" ref="L93" si="43">H93+K93</f>
        <v>2528.8237800000002</v>
      </c>
    </row>
    <row r="94" spans="1:13" ht="15" customHeight="1">
      <c r="A94" s="39" t="s">
        <v>230</v>
      </c>
      <c r="B94" s="138" t="s">
        <v>196</v>
      </c>
      <c r="C94" s="140"/>
      <c r="D94" s="60"/>
      <c r="E94" s="5">
        <f>E95+E96+E97</f>
        <v>0.22</v>
      </c>
      <c r="F94" s="5"/>
      <c r="G94" s="5">
        <f t="shared" ref="G94:K94" si="44">G95+G96+G97</f>
        <v>363.62171999999998</v>
      </c>
      <c r="H94" s="5">
        <f t="shared" si="44"/>
        <v>3272.59548</v>
      </c>
      <c r="I94" s="5"/>
      <c r="J94" s="5">
        <f t="shared" si="44"/>
        <v>0</v>
      </c>
      <c r="K94" s="5">
        <f t="shared" si="44"/>
        <v>0</v>
      </c>
      <c r="L94" s="49">
        <f t="shared" si="33"/>
        <v>3272.59548</v>
      </c>
    </row>
    <row r="95" spans="1:13" ht="25.5" customHeight="1">
      <c r="A95" s="23"/>
      <c r="B95" s="158" t="s">
        <v>197</v>
      </c>
      <c r="C95" s="159"/>
      <c r="D95" s="23" t="s">
        <v>198</v>
      </c>
      <c r="E95" s="7">
        <v>0.15</v>
      </c>
      <c r="F95" s="23">
        <v>1400.7</v>
      </c>
      <c r="G95" s="7">
        <f>E95*F95*1.18</f>
        <v>247.92389999999997</v>
      </c>
      <c r="H95" s="112">
        <f t="shared" ref="H95:H97" si="45">G95*9</f>
        <v>2231.3150999999998</v>
      </c>
      <c r="I95" s="23"/>
      <c r="J95" s="7">
        <f>I95*E95</f>
        <v>0</v>
      </c>
      <c r="K95" s="37">
        <f t="shared" si="32"/>
        <v>0</v>
      </c>
      <c r="L95" s="38">
        <f t="shared" si="33"/>
        <v>2231.3150999999998</v>
      </c>
    </row>
    <row r="96" spans="1:13" ht="26.25" customHeight="1">
      <c r="A96" s="23"/>
      <c r="B96" s="158" t="s">
        <v>199</v>
      </c>
      <c r="C96" s="159"/>
      <c r="D96" s="50" t="s">
        <v>200</v>
      </c>
      <c r="E96" s="7">
        <v>0.05</v>
      </c>
      <c r="F96" s="23">
        <v>1400.7</v>
      </c>
      <c r="G96" s="7">
        <f>E96*F96*1.18</f>
        <v>82.641300000000015</v>
      </c>
      <c r="H96" s="112">
        <f t="shared" si="45"/>
        <v>743.77170000000012</v>
      </c>
      <c r="I96" s="23"/>
      <c r="J96" s="7">
        <f>I96*E96</f>
        <v>0</v>
      </c>
      <c r="K96" s="37">
        <f t="shared" si="32"/>
        <v>0</v>
      </c>
      <c r="L96" s="38">
        <f t="shared" si="33"/>
        <v>743.77170000000012</v>
      </c>
    </row>
    <row r="97" spans="1:12" ht="26.25" customHeight="1">
      <c r="A97" s="23"/>
      <c r="B97" s="158" t="s">
        <v>201</v>
      </c>
      <c r="C97" s="159"/>
      <c r="D97" s="43" t="s">
        <v>200</v>
      </c>
      <c r="E97" s="7">
        <v>0.02</v>
      </c>
      <c r="F97" s="23">
        <v>1400.7</v>
      </c>
      <c r="G97" s="7">
        <f>E97*F97*1.18</f>
        <v>33.056519999999999</v>
      </c>
      <c r="H97" s="112">
        <f t="shared" si="45"/>
        <v>297.50867999999997</v>
      </c>
      <c r="I97" s="23"/>
      <c r="J97" s="7">
        <f>I97*E97</f>
        <v>0</v>
      </c>
      <c r="K97" s="37">
        <f t="shared" si="32"/>
        <v>0</v>
      </c>
      <c r="L97" s="38">
        <f t="shared" si="33"/>
        <v>297.50867999999997</v>
      </c>
    </row>
    <row r="98" spans="1:12">
      <c r="A98" s="23" t="s">
        <v>231</v>
      </c>
      <c r="B98" s="148" t="s">
        <v>202</v>
      </c>
      <c r="C98" s="149"/>
      <c r="D98" s="149"/>
      <c r="E98" s="1">
        <f>E99</f>
        <v>0.98</v>
      </c>
      <c r="F98" s="1"/>
      <c r="G98" s="1">
        <f t="shared" ref="G98:K98" si="46">G99</f>
        <v>1619.7694799999999</v>
      </c>
      <c r="H98" s="1">
        <f t="shared" si="46"/>
        <v>14577.925319999998</v>
      </c>
      <c r="I98" s="1"/>
      <c r="J98" s="1">
        <f t="shared" si="46"/>
        <v>0</v>
      </c>
      <c r="K98" s="1">
        <f t="shared" si="46"/>
        <v>0</v>
      </c>
      <c r="L98" s="38">
        <f t="shared" si="33"/>
        <v>14577.925319999998</v>
      </c>
    </row>
    <row r="99" spans="1:12" ht="15" customHeight="1">
      <c r="A99" s="128"/>
      <c r="B99" s="150" t="s">
        <v>203</v>
      </c>
      <c r="C99" s="151"/>
      <c r="D99" s="152" t="s">
        <v>204</v>
      </c>
      <c r="E99" s="125">
        <v>0.98</v>
      </c>
      <c r="F99" s="128">
        <v>1400.7</v>
      </c>
      <c r="G99" s="125">
        <f>E99*F99*1.18</f>
        <v>1619.7694799999999</v>
      </c>
      <c r="H99" s="125">
        <f>G99*9</f>
        <v>14577.925319999998</v>
      </c>
      <c r="I99" s="128"/>
      <c r="J99" s="125">
        <f>I99*E99</f>
        <v>0</v>
      </c>
      <c r="K99" s="125">
        <f t="shared" si="32"/>
        <v>0</v>
      </c>
      <c r="L99" s="131">
        <f t="shared" si="33"/>
        <v>14577.925319999998</v>
      </c>
    </row>
    <row r="100" spans="1:12" ht="15" customHeight="1">
      <c r="A100" s="129"/>
      <c r="B100" s="156" t="s">
        <v>205</v>
      </c>
      <c r="C100" s="157"/>
      <c r="D100" s="153"/>
      <c r="E100" s="126"/>
      <c r="F100" s="129"/>
      <c r="G100" s="126"/>
      <c r="H100" s="126"/>
      <c r="I100" s="129"/>
      <c r="J100" s="126"/>
      <c r="K100" s="126"/>
      <c r="L100" s="132"/>
    </row>
    <row r="101" spans="1:12" ht="15" customHeight="1">
      <c r="A101" s="129"/>
      <c r="B101" s="146" t="s">
        <v>206</v>
      </c>
      <c r="C101" s="147"/>
      <c r="D101" s="153"/>
      <c r="E101" s="126"/>
      <c r="F101" s="129"/>
      <c r="G101" s="126"/>
      <c r="H101" s="126"/>
      <c r="I101" s="129"/>
      <c r="J101" s="126"/>
      <c r="K101" s="126"/>
      <c r="L101" s="132"/>
    </row>
    <row r="102" spans="1:12" ht="15" customHeight="1">
      <c r="A102" s="129"/>
      <c r="B102" s="146" t="s">
        <v>207</v>
      </c>
      <c r="C102" s="147"/>
      <c r="D102" s="153"/>
      <c r="E102" s="126"/>
      <c r="F102" s="129"/>
      <c r="G102" s="126"/>
      <c r="H102" s="126"/>
      <c r="I102" s="129"/>
      <c r="J102" s="126"/>
      <c r="K102" s="126"/>
      <c r="L102" s="132"/>
    </row>
    <row r="103" spans="1:12" ht="15" customHeight="1">
      <c r="A103" s="129"/>
      <c r="B103" s="146" t="s">
        <v>208</v>
      </c>
      <c r="C103" s="147"/>
      <c r="D103" s="153"/>
      <c r="E103" s="126"/>
      <c r="F103" s="129"/>
      <c r="G103" s="126"/>
      <c r="H103" s="126"/>
      <c r="I103" s="129"/>
      <c r="J103" s="126"/>
      <c r="K103" s="126"/>
      <c r="L103" s="132"/>
    </row>
    <row r="104" spans="1:12" ht="15" customHeight="1">
      <c r="A104" s="130"/>
      <c r="B104" s="154" t="s">
        <v>209</v>
      </c>
      <c r="C104" s="155"/>
      <c r="D104" s="153"/>
      <c r="E104" s="127"/>
      <c r="F104" s="130"/>
      <c r="G104" s="127"/>
      <c r="H104" s="127"/>
      <c r="I104" s="130"/>
      <c r="J104" s="127"/>
      <c r="K104" s="127"/>
      <c r="L104" s="133"/>
    </row>
    <row r="105" spans="1:12" ht="15" customHeight="1">
      <c r="A105" s="51" t="s">
        <v>232</v>
      </c>
      <c r="B105" s="138" t="s">
        <v>210</v>
      </c>
      <c r="C105" s="140"/>
      <c r="D105" s="61" t="s">
        <v>48</v>
      </c>
      <c r="E105" s="3">
        <v>1.0999999999999999E-2</v>
      </c>
      <c r="F105" s="23">
        <v>1400.7</v>
      </c>
      <c r="G105" s="7">
        <f>E105*F105*1.18</f>
        <v>18.181086000000001</v>
      </c>
      <c r="H105" s="7">
        <f>G105*9</f>
        <v>163.629774</v>
      </c>
      <c r="I105" s="23"/>
      <c r="J105" s="7">
        <f>I105*E105</f>
        <v>0</v>
      </c>
      <c r="K105" s="37">
        <f t="shared" si="32"/>
        <v>0</v>
      </c>
      <c r="L105" s="38">
        <f t="shared" si="33"/>
        <v>163.629774</v>
      </c>
    </row>
    <row r="106" spans="1:12" ht="13.5">
      <c r="A106" s="62"/>
      <c r="B106" s="143" t="s">
        <v>233</v>
      </c>
      <c r="C106" s="144"/>
      <c r="D106" s="62"/>
      <c r="E106" s="20">
        <f>E5+E16+E31+E66+E82+E85+E86+E105</f>
        <v>32.14</v>
      </c>
      <c r="F106" s="20"/>
    </row>
    <row r="107" spans="1:12" ht="13.5">
      <c r="A107" s="62"/>
      <c r="B107" s="143" t="s">
        <v>211</v>
      </c>
      <c r="C107" s="144"/>
      <c r="D107" s="62"/>
      <c r="E107" s="20">
        <f>E106*1.18</f>
        <v>37.925199999999997</v>
      </c>
      <c r="F107" s="20"/>
      <c r="G107" s="20">
        <f>G5+G16+G31+G66+G82+G85+G86+G105</f>
        <v>53121.827639999989</v>
      </c>
      <c r="H107" s="20">
        <f>H5+H16+H31+H66+H82+H85+H86+H105</f>
        <v>478096.44875999988</v>
      </c>
      <c r="I107" s="20"/>
      <c r="J107" s="20">
        <f>J5+J16+J31+J66+J82+J85+J86+J105</f>
        <v>0</v>
      </c>
      <c r="K107" s="20">
        <f>K5+K16+K31+K66+K82+K85+K86+K105</f>
        <v>0</v>
      </c>
      <c r="L107" s="20">
        <f>L5+L16+L31+L66+L82+L85+L86+L105</f>
        <v>478096.44875999988</v>
      </c>
    </row>
    <row r="108" spans="1:12">
      <c r="E108" s="10"/>
      <c r="F108" s="63"/>
      <c r="G108" s="145"/>
      <c r="H108" s="145"/>
      <c r="L108" s="10"/>
    </row>
    <row r="109" spans="1:12">
      <c r="H109" s="10"/>
      <c r="K109" s="10"/>
    </row>
    <row r="110" spans="1:12">
      <c r="E110" s="10"/>
      <c r="H110" s="10"/>
    </row>
  </sheetData>
  <mergeCells count="189">
    <mergeCell ref="J32:J33"/>
    <mergeCell ref="K32:K33"/>
    <mergeCell ref="K41:K42"/>
    <mergeCell ref="I2:K2"/>
    <mergeCell ref="B25:C25"/>
    <mergeCell ref="B8:C8"/>
    <mergeCell ref="B9:C9"/>
    <mergeCell ref="B16:C16"/>
    <mergeCell ref="B17:C17"/>
    <mergeCell ref="B18:C18"/>
    <mergeCell ref="B19:C19"/>
    <mergeCell ref="B13:C13"/>
    <mergeCell ref="B14:C14"/>
    <mergeCell ref="B15:C15"/>
    <mergeCell ref="E25:E26"/>
    <mergeCell ref="F25:F26"/>
    <mergeCell ref="G25:G26"/>
    <mergeCell ref="B6:C6"/>
    <mergeCell ref="B10:C10"/>
    <mergeCell ref="B11:C11"/>
    <mergeCell ref="B12:C12"/>
    <mergeCell ref="B7:C7"/>
    <mergeCell ref="B20:C20"/>
    <mergeCell ref="B22:C22"/>
    <mergeCell ref="A2:A3"/>
    <mergeCell ref="B2:C3"/>
    <mergeCell ref="D2:D3"/>
    <mergeCell ref="E2:E3"/>
    <mergeCell ref="F2:H2"/>
    <mergeCell ref="B79:C79"/>
    <mergeCell ref="B41:C41"/>
    <mergeCell ref="D41:D42"/>
    <mergeCell ref="E41:E42"/>
    <mergeCell ref="B42:C42"/>
    <mergeCell ref="B46:C46"/>
    <mergeCell ref="B47:C47"/>
    <mergeCell ref="E47:E48"/>
    <mergeCell ref="F47:F48"/>
    <mergeCell ref="G47:G48"/>
    <mergeCell ref="B53:D53"/>
    <mergeCell ref="B54:C54"/>
    <mergeCell ref="E54:E55"/>
    <mergeCell ref="F54:F55"/>
    <mergeCell ref="G54:G55"/>
    <mergeCell ref="B60:C60"/>
    <mergeCell ref="E32:E33"/>
    <mergeCell ref="F32:F33"/>
    <mergeCell ref="E50:E51"/>
    <mergeCell ref="L32:L33"/>
    <mergeCell ref="J25:J26"/>
    <mergeCell ref="K25:K26"/>
    <mergeCell ref="L25:L26"/>
    <mergeCell ref="L2:L3"/>
    <mergeCell ref="B4:E4"/>
    <mergeCell ref="B5:C5"/>
    <mergeCell ref="B39:D39"/>
    <mergeCell ref="B40:C40"/>
    <mergeCell ref="H25:H26"/>
    <mergeCell ref="I25:I26"/>
    <mergeCell ref="G32:G33"/>
    <mergeCell ref="H32:H33"/>
    <mergeCell ref="I32:I33"/>
    <mergeCell ref="B33:C33"/>
    <mergeCell ref="B34:C34"/>
    <mergeCell ref="B35:C35"/>
    <mergeCell ref="B36:C36"/>
    <mergeCell ref="B37:C37"/>
    <mergeCell ref="B38:D38"/>
    <mergeCell ref="B26:C26"/>
    <mergeCell ref="B31:D31"/>
    <mergeCell ref="B32:C32"/>
    <mergeCell ref="D32:D33"/>
    <mergeCell ref="I54:I55"/>
    <mergeCell ref="J54:J55"/>
    <mergeCell ref="K54:K55"/>
    <mergeCell ref="L54:L55"/>
    <mergeCell ref="L41:L42"/>
    <mergeCell ref="F41:F42"/>
    <mergeCell ref="G41:G42"/>
    <mergeCell ref="H41:H42"/>
    <mergeCell ref="I41:I42"/>
    <mergeCell ref="J41:J42"/>
    <mergeCell ref="L50:L51"/>
    <mergeCell ref="F50:F51"/>
    <mergeCell ref="G50:G51"/>
    <mergeCell ref="H47:H48"/>
    <mergeCell ref="I47:I48"/>
    <mergeCell ref="J47:J48"/>
    <mergeCell ref="K47:K48"/>
    <mergeCell ref="L47:L48"/>
    <mergeCell ref="H50:H51"/>
    <mergeCell ref="I50:I51"/>
    <mergeCell ref="J50:J51"/>
    <mergeCell ref="K50:K51"/>
    <mergeCell ref="I58:I59"/>
    <mergeCell ref="J68:J71"/>
    <mergeCell ref="J58:J59"/>
    <mergeCell ref="K58:K59"/>
    <mergeCell ref="L58:L59"/>
    <mergeCell ref="B56:C56"/>
    <mergeCell ref="B57:D57"/>
    <mergeCell ref="B58:C58"/>
    <mergeCell ref="E58:E59"/>
    <mergeCell ref="F58:F59"/>
    <mergeCell ref="B59:C59"/>
    <mergeCell ref="G68:G71"/>
    <mergeCell ref="H68:H71"/>
    <mergeCell ref="I68:I71"/>
    <mergeCell ref="K68:K71"/>
    <mergeCell ref="L68:L71"/>
    <mergeCell ref="B66:D66"/>
    <mergeCell ref="B67:D67"/>
    <mergeCell ref="B68:C68"/>
    <mergeCell ref="E68:E71"/>
    <mergeCell ref="F68:F71"/>
    <mergeCell ref="B69:C69"/>
    <mergeCell ref="A99:A104"/>
    <mergeCell ref="B99:C99"/>
    <mergeCell ref="D99:D104"/>
    <mergeCell ref="E99:E104"/>
    <mergeCell ref="B104:C104"/>
    <mergeCell ref="B100:C100"/>
    <mergeCell ref="B92:C92"/>
    <mergeCell ref="B94:C94"/>
    <mergeCell ref="B95:C95"/>
    <mergeCell ref="B96:C96"/>
    <mergeCell ref="B97:C97"/>
    <mergeCell ref="B49:C49"/>
    <mergeCell ref="B50:C50"/>
    <mergeCell ref="B55:C55"/>
    <mergeCell ref="B51:C51"/>
    <mergeCell ref="B48:C48"/>
    <mergeCell ref="B105:C105"/>
    <mergeCell ref="B106:C106"/>
    <mergeCell ref="G108:H108"/>
    <mergeCell ref="B103:C103"/>
    <mergeCell ref="B102:C102"/>
    <mergeCell ref="B101:C101"/>
    <mergeCell ref="F99:F104"/>
    <mergeCell ref="G99:G104"/>
    <mergeCell ref="B107:C107"/>
    <mergeCell ref="B98:D98"/>
    <mergeCell ref="B91:C91"/>
    <mergeCell ref="G58:G59"/>
    <mergeCell ref="H58:H59"/>
    <mergeCell ref="H54:H55"/>
    <mergeCell ref="A1:L1"/>
    <mergeCell ref="H99:H104"/>
    <mergeCell ref="I99:I104"/>
    <mergeCell ref="J99:J104"/>
    <mergeCell ref="K99:K104"/>
    <mergeCell ref="L99:L104"/>
    <mergeCell ref="B23:C23"/>
    <mergeCell ref="B24:C24"/>
    <mergeCell ref="B52:C52"/>
    <mergeCell ref="B65:C65"/>
    <mergeCell ref="B93:C93"/>
    <mergeCell ref="B21:C21"/>
    <mergeCell ref="B86:D86"/>
    <mergeCell ref="B87:D87"/>
    <mergeCell ref="B84:C84"/>
    <mergeCell ref="B85:C85"/>
    <mergeCell ref="B90:C90"/>
    <mergeCell ref="B27:C27"/>
    <mergeCell ref="B28:C28"/>
    <mergeCell ref="B29:C29"/>
    <mergeCell ref="B30:C30"/>
    <mergeCell ref="B45:C45"/>
    <mergeCell ref="B44:C44"/>
    <mergeCell ref="B43:C43"/>
    <mergeCell ref="B89:C89"/>
    <mergeCell ref="B88:C88"/>
    <mergeCell ref="B76:C76"/>
    <mergeCell ref="B77:C77"/>
    <mergeCell ref="B61:C61"/>
    <mergeCell ref="B62:C62"/>
    <mergeCell ref="B63:C63"/>
    <mergeCell ref="B82:D82"/>
    <mergeCell ref="B83:C83"/>
    <mergeCell ref="B78:C78"/>
    <mergeCell ref="B80:C80"/>
    <mergeCell ref="B81:C81"/>
    <mergeCell ref="B74:C74"/>
    <mergeCell ref="B75:C75"/>
    <mergeCell ref="B72:C72"/>
    <mergeCell ref="B73:C73"/>
    <mergeCell ref="B70:C70"/>
    <mergeCell ref="B71:C71"/>
    <mergeCell ref="B64:C6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1"/>
  <sheetViews>
    <sheetView tabSelected="1" topLeftCell="A90" zoomScale="130" zoomScaleNormal="130" workbookViewId="0">
      <selection activeCell="H110" sqref="H110"/>
    </sheetView>
  </sheetViews>
  <sheetFormatPr defaultRowHeight="12.75"/>
  <cols>
    <col min="1" max="1" width="7.7109375" style="64" customWidth="1"/>
    <col min="2" max="2" width="5.42578125" style="64" customWidth="1"/>
    <col min="3" max="3" width="29.42578125" style="64" customWidth="1"/>
    <col min="4" max="4" width="21.5703125" style="64" customWidth="1"/>
    <col min="5" max="5" width="15.7109375" style="64" customWidth="1"/>
    <col min="6" max="6" width="9.28515625" style="64" customWidth="1"/>
    <col min="7" max="7" width="11.85546875" style="64" customWidth="1"/>
    <col min="8" max="8" width="11.42578125" style="64" bestFit="1" customWidth="1"/>
    <col min="9" max="9" width="9.140625" style="64"/>
    <col min="10" max="10" width="10.42578125" style="64" customWidth="1"/>
    <col min="11" max="11" width="14.140625" style="64" customWidth="1"/>
    <col min="12" max="12" width="10.5703125" style="110" customWidth="1"/>
    <col min="13" max="13" width="9.28515625" style="64" bestFit="1" customWidth="1"/>
    <col min="14" max="16384" width="9.140625" style="64"/>
  </cols>
  <sheetData>
    <row r="1" spans="1:13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3" ht="13.5">
      <c r="A2" s="188" t="s">
        <v>1</v>
      </c>
      <c r="B2" s="188" t="s">
        <v>2</v>
      </c>
      <c r="C2" s="188"/>
      <c r="D2" s="188" t="s">
        <v>3</v>
      </c>
      <c r="E2" s="188" t="s">
        <v>234</v>
      </c>
      <c r="F2" s="189" t="s">
        <v>245</v>
      </c>
      <c r="G2" s="190"/>
      <c r="H2" s="191"/>
      <c r="I2" s="189" t="s">
        <v>246</v>
      </c>
      <c r="J2" s="190"/>
      <c r="K2" s="190"/>
      <c r="L2" s="188" t="s">
        <v>4</v>
      </c>
    </row>
    <row r="3" spans="1:13" ht="51">
      <c r="A3" s="188"/>
      <c r="B3" s="188"/>
      <c r="C3" s="188"/>
      <c r="D3" s="188"/>
      <c r="E3" s="188"/>
      <c r="F3" s="65" t="s">
        <v>5</v>
      </c>
      <c r="G3" s="65" t="s">
        <v>244</v>
      </c>
      <c r="H3" s="66" t="s">
        <v>330</v>
      </c>
      <c r="I3" s="66" t="s">
        <v>6</v>
      </c>
      <c r="J3" s="65" t="s">
        <v>244</v>
      </c>
      <c r="K3" s="66" t="s">
        <v>330</v>
      </c>
      <c r="L3" s="188"/>
    </row>
    <row r="4" spans="1:13">
      <c r="A4" s="67"/>
      <c r="B4" s="196" t="s">
        <v>7</v>
      </c>
      <c r="C4" s="196"/>
      <c r="D4" s="196"/>
      <c r="E4" s="196"/>
      <c r="F4" s="68"/>
      <c r="G4" s="68"/>
      <c r="L4" s="69"/>
    </row>
    <row r="5" spans="1:13" ht="13.5">
      <c r="A5" s="70" t="s">
        <v>8</v>
      </c>
      <c r="B5" s="197" t="s">
        <v>9</v>
      </c>
      <c r="C5" s="198"/>
      <c r="D5" s="68"/>
      <c r="E5" s="14">
        <f>E6+E10+E11+E12+E13+E14+E15+E16+E17</f>
        <v>7.04</v>
      </c>
      <c r="F5" s="14"/>
      <c r="G5" s="14">
        <f>G6+G10+G11+G12+G13+G14+G15+G16+G17</f>
        <v>11635.895039999998</v>
      </c>
      <c r="H5" s="14">
        <f>H6+H10+H11+H12+H13+H14+H15+H16+H17</f>
        <v>34907.685120000002</v>
      </c>
      <c r="I5" s="14"/>
      <c r="J5" s="14">
        <f t="shared" ref="J5:K5" si="0">J6+J10+J11+J12+J13+J14+J15+J16+J17</f>
        <v>0</v>
      </c>
      <c r="K5" s="14">
        <f t="shared" si="0"/>
        <v>0</v>
      </c>
      <c r="L5" s="71">
        <f>H5+K5</f>
        <v>34907.685120000002</v>
      </c>
      <c r="M5" s="72"/>
    </row>
    <row r="6" spans="1:13">
      <c r="A6" s="73" t="s">
        <v>10</v>
      </c>
      <c r="B6" s="199" t="s">
        <v>11</v>
      </c>
      <c r="C6" s="200"/>
      <c r="D6" s="74"/>
      <c r="E6" s="44">
        <f>E7+E8+E9</f>
        <v>5.7</v>
      </c>
      <c r="F6" s="73">
        <v>1400.7</v>
      </c>
      <c r="G6" s="44">
        <f t="shared" ref="G6:H6" si="1">G7+G8+G9</f>
        <v>9421.1081999999988</v>
      </c>
      <c r="H6" s="44">
        <f t="shared" si="1"/>
        <v>28263.324599999996</v>
      </c>
      <c r="I6" s="73"/>
      <c r="J6" s="44">
        <f t="shared" ref="J6:K6" si="2">J7+J8+J9</f>
        <v>0</v>
      </c>
      <c r="K6" s="44">
        <f t="shared" si="2"/>
        <v>0</v>
      </c>
      <c r="L6" s="75">
        <f>H6+K6</f>
        <v>28263.324599999996</v>
      </c>
    </row>
    <row r="7" spans="1:13" ht="25.5">
      <c r="A7" s="73" t="s">
        <v>12</v>
      </c>
      <c r="B7" s="199" t="s">
        <v>13</v>
      </c>
      <c r="C7" s="200"/>
      <c r="D7" s="73" t="s">
        <v>14</v>
      </c>
      <c r="E7" s="73">
        <v>3.77</v>
      </c>
      <c r="F7" s="73">
        <v>1400.7</v>
      </c>
      <c r="G7" s="44">
        <f>E7*F7*1.18</f>
        <v>6231.1540199999999</v>
      </c>
      <c r="H7" s="44">
        <f>G7*3</f>
        <v>18693.462059999998</v>
      </c>
      <c r="I7" s="73"/>
      <c r="J7" s="44">
        <f t="shared" ref="J7:J17" si="3">I7*E7</f>
        <v>0</v>
      </c>
      <c r="K7" s="76">
        <f t="shared" ref="K7:K65" si="4">J7*19</f>
        <v>0</v>
      </c>
      <c r="L7" s="75">
        <f>H7+K7</f>
        <v>18693.462059999998</v>
      </c>
    </row>
    <row r="8" spans="1:13">
      <c r="A8" s="73" t="s">
        <v>15</v>
      </c>
      <c r="B8" s="199" t="s">
        <v>16</v>
      </c>
      <c r="C8" s="200"/>
      <c r="D8" s="73" t="s">
        <v>17</v>
      </c>
      <c r="E8" s="44">
        <v>1.65</v>
      </c>
      <c r="F8" s="73">
        <v>1400.7</v>
      </c>
      <c r="G8" s="44">
        <f t="shared" ref="G8:G17" si="5">E8*F8*1.18</f>
        <v>2727.1628999999994</v>
      </c>
      <c r="H8" s="113">
        <f t="shared" ref="H8:H17" si="6">G8*3</f>
        <v>8181.4886999999981</v>
      </c>
      <c r="I8" s="73"/>
      <c r="J8" s="44">
        <f t="shared" si="3"/>
        <v>0</v>
      </c>
      <c r="K8" s="76">
        <f t="shared" si="4"/>
        <v>0</v>
      </c>
      <c r="L8" s="75">
        <f t="shared" ref="L8:L71" si="7">H8+K8</f>
        <v>8181.4886999999981</v>
      </c>
    </row>
    <row r="9" spans="1:13">
      <c r="A9" s="73" t="s">
        <v>247</v>
      </c>
      <c r="B9" s="199" t="s">
        <v>248</v>
      </c>
      <c r="C9" s="200"/>
      <c r="D9" s="73" t="s">
        <v>249</v>
      </c>
      <c r="E9" s="44">
        <v>0.28000000000000003</v>
      </c>
      <c r="F9" s="73">
        <v>1400.7</v>
      </c>
      <c r="G9" s="44">
        <f t="shared" si="5"/>
        <v>462.79128000000003</v>
      </c>
      <c r="H9" s="113">
        <f t="shared" si="6"/>
        <v>1388.3738400000002</v>
      </c>
      <c r="I9" s="73"/>
      <c r="J9" s="44">
        <f t="shared" si="3"/>
        <v>0</v>
      </c>
      <c r="K9" s="76">
        <f t="shared" si="4"/>
        <v>0</v>
      </c>
      <c r="L9" s="75">
        <f t="shared" si="7"/>
        <v>1388.3738400000002</v>
      </c>
    </row>
    <row r="10" spans="1:13">
      <c r="A10" s="73" t="s">
        <v>18</v>
      </c>
      <c r="B10" s="192" t="s">
        <v>19</v>
      </c>
      <c r="C10" s="193"/>
      <c r="D10" s="73" t="s">
        <v>20</v>
      </c>
      <c r="E10" s="44">
        <v>0.32</v>
      </c>
      <c r="F10" s="73">
        <v>1400.7</v>
      </c>
      <c r="G10" s="44">
        <f t="shared" si="5"/>
        <v>528.90431999999998</v>
      </c>
      <c r="H10" s="113">
        <f t="shared" si="6"/>
        <v>1586.7129599999998</v>
      </c>
      <c r="I10" s="73"/>
      <c r="J10" s="44">
        <f t="shared" si="3"/>
        <v>0</v>
      </c>
      <c r="K10" s="76">
        <f t="shared" si="4"/>
        <v>0</v>
      </c>
      <c r="L10" s="75">
        <f>H10+K10</f>
        <v>1586.7129599999998</v>
      </c>
    </row>
    <row r="11" spans="1:13">
      <c r="A11" s="73" t="s">
        <v>250</v>
      </c>
      <c r="B11" s="194" t="s">
        <v>216</v>
      </c>
      <c r="C11" s="195"/>
      <c r="D11" s="73" t="s">
        <v>176</v>
      </c>
      <c r="E11" s="44">
        <v>0.53</v>
      </c>
      <c r="F11" s="73">
        <v>1400.7</v>
      </c>
      <c r="G11" s="44">
        <f t="shared" si="5"/>
        <v>875.99778000000003</v>
      </c>
      <c r="H11" s="113">
        <f t="shared" si="6"/>
        <v>2627.99334</v>
      </c>
      <c r="I11" s="73"/>
      <c r="J11" s="44">
        <f t="shared" si="3"/>
        <v>0</v>
      </c>
      <c r="K11" s="76">
        <f t="shared" si="4"/>
        <v>0</v>
      </c>
      <c r="L11" s="75">
        <f>H11+K11</f>
        <v>2627.99334</v>
      </c>
    </row>
    <row r="12" spans="1:13" ht="25.5">
      <c r="A12" s="73" t="s">
        <v>177</v>
      </c>
      <c r="B12" s="194" t="s">
        <v>217</v>
      </c>
      <c r="C12" s="195"/>
      <c r="D12" s="73" t="s">
        <v>218</v>
      </c>
      <c r="E12" s="44">
        <v>0.01</v>
      </c>
      <c r="F12" s="73">
        <v>1400.7</v>
      </c>
      <c r="G12" s="44">
        <f t="shared" si="5"/>
        <v>16.52826</v>
      </c>
      <c r="H12" s="113">
        <f t="shared" si="6"/>
        <v>49.584779999999995</v>
      </c>
      <c r="I12" s="73"/>
      <c r="J12" s="44">
        <f t="shared" si="3"/>
        <v>0</v>
      </c>
      <c r="K12" s="76">
        <f t="shared" si="4"/>
        <v>0</v>
      </c>
      <c r="L12" s="75">
        <f t="shared" si="7"/>
        <v>49.584779999999995</v>
      </c>
    </row>
    <row r="13" spans="1:13">
      <c r="A13" s="73" t="s">
        <v>179</v>
      </c>
      <c r="B13" s="194" t="s">
        <v>178</v>
      </c>
      <c r="C13" s="195"/>
      <c r="D13" s="73" t="s">
        <v>87</v>
      </c>
      <c r="E13" s="44">
        <v>0.03</v>
      </c>
      <c r="F13" s="73">
        <v>1400.7</v>
      </c>
      <c r="G13" s="44">
        <f t="shared" si="5"/>
        <v>49.584779999999995</v>
      </c>
      <c r="H13" s="113">
        <f t="shared" si="6"/>
        <v>148.75433999999998</v>
      </c>
      <c r="I13" s="73"/>
      <c r="J13" s="44">
        <f t="shared" si="3"/>
        <v>0</v>
      </c>
      <c r="K13" s="76">
        <f t="shared" si="4"/>
        <v>0</v>
      </c>
      <c r="L13" s="75">
        <f t="shared" si="7"/>
        <v>148.75433999999998</v>
      </c>
    </row>
    <row r="14" spans="1:13">
      <c r="A14" s="73" t="s">
        <v>181</v>
      </c>
      <c r="B14" s="194" t="s">
        <v>180</v>
      </c>
      <c r="C14" s="195"/>
      <c r="D14" s="73" t="s">
        <v>67</v>
      </c>
      <c r="E14" s="44">
        <v>0.04</v>
      </c>
      <c r="F14" s="73">
        <v>1400.7</v>
      </c>
      <c r="G14" s="44">
        <f t="shared" si="5"/>
        <v>66.113039999999998</v>
      </c>
      <c r="H14" s="113">
        <f t="shared" si="6"/>
        <v>198.33911999999998</v>
      </c>
      <c r="I14" s="73"/>
      <c r="J14" s="44">
        <f t="shared" si="3"/>
        <v>0</v>
      </c>
      <c r="K14" s="76">
        <f t="shared" si="4"/>
        <v>0</v>
      </c>
      <c r="L14" s="75">
        <f t="shared" si="7"/>
        <v>198.33911999999998</v>
      </c>
    </row>
    <row r="15" spans="1:13">
      <c r="A15" s="73" t="s">
        <v>212</v>
      </c>
      <c r="B15" s="194" t="s">
        <v>182</v>
      </c>
      <c r="C15" s="195"/>
      <c r="D15" s="73" t="s">
        <v>67</v>
      </c>
      <c r="E15" s="44">
        <v>0.1</v>
      </c>
      <c r="F15" s="73">
        <v>1400.7</v>
      </c>
      <c r="G15" s="44">
        <f t="shared" si="5"/>
        <v>165.28260000000003</v>
      </c>
      <c r="H15" s="113">
        <f t="shared" si="6"/>
        <v>495.84780000000012</v>
      </c>
      <c r="I15" s="73"/>
      <c r="J15" s="44">
        <f t="shared" si="3"/>
        <v>0</v>
      </c>
      <c r="K15" s="76">
        <f t="shared" si="4"/>
        <v>0</v>
      </c>
      <c r="L15" s="75">
        <f t="shared" si="7"/>
        <v>495.84780000000012</v>
      </c>
    </row>
    <row r="16" spans="1:13">
      <c r="A16" s="73" t="s">
        <v>213</v>
      </c>
      <c r="B16" s="194" t="s">
        <v>163</v>
      </c>
      <c r="C16" s="195"/>
      <c r="D16" s="73" t="s">
        <v>251</v>
      </c>
      <c r="E16" s="44">
        <v>0.06</v>
      </c>
      <c r="F16" s="73">
        <v>1400.7</v>
      </c>
      <c r="G16" s="44">
        <f t="shared" si="5"/>
        <v>99.16955999999999</v>
      </c>
      <c r="H16" s="113">
        <f t="shared" si="6"/>
        <v>297.50867999999997</v>
      </c>
      <c r="I16" s="73"/>
      <c r="J16" s="44">
        <f t="shared" si="3"/>
        <v>0</v>
      </c>
      <c r="K16" s="76">
        <f t="shared" si="4"/>
        <v>0</v>
      </c>
      <c r="L16" s="75">
        <f t="shared" si="7"/>
        <v>297.50867999999997</v>
      </c>
    </row>
    <row r="17" spans="1:15" ht="26.25" customHeight="1">
      <c r="A17" s="73" t="s">
        <v>214</v>
      </c>
      <c r="B17" s="194" t="s">
        <v>165</v>
      </c>
      <c r="C17" s="195"/>
      <c r="D17" s="73" t="s">
        <v>251</v>
      </c>
      <c r="E17" s="44">
        <v>0.25</v>
      </c>
      <c r="F17" s="73">
        <v>1400.7</v>
      </c>
      <c r="G17" s="44">
        <f t="shared" si="5"/>
        <v>413.20650000000001</v>
      </c>
      <c r="H17" s="113">
        <f t="shared" si="6"/>
        <v>1239.6195</v>
      </c>
      <c r="I17" s="73"/>
      <c r="J17" s="44">
        <f t="shared" si="3"/>
        <v>0</v>
      </c>
      <c r="K17" s="76">
        <f t="shared" si="4"/>
        <v>0</v>
      </c>
      <c r="L17" s="75">
        <f t="shared" si="7"/>
        <v>1239.6195</v>
      </c>
    </row>
    <row r="18" spans="1:15" ht="30.75" customHeight="1">
      <c r="A18" s="70" t="s">
        <v>21</v>
      </c>
      <c r="B18" s="203" t="s">
        <v>22</v>
      </c>
      <c r="C18" s="196"/>
      <c r="D18" s="68"/>
      <c r="E18" s="14">
        <f>E19+E20+E21+E23+E24+E25+E26+E28+E29+E30+E22+E31</f>
        <v>4.76</v>
      </c>
      <c r="F18" s="73"/>
      <c r="G18" s="14">
        <f t="shared" ref="G18:H18" si="8">G19+G20+G21+G23+G24+G25+G26+G28+G29+G30+G22+G31</f>
        <v>7867.4517599999999</v>
      </c>
      <c r="H18" s="14">
        <f t="shared" si="8"/>
        <v>23602.35528</v>
      </c>
      <c r="I18" s="73"/>
      <c r="J18" s="14">
        <f t="shared" ref="J18:K18" si="9">J19+J20+J21+J23+J24+J25+J26+J28+J29+J30+J22+J31</f>
        <v>0</v>
      </c>
      <c r="K18" s="14">
        <f t="shared" si="9"/>
        <v>0</v>
      </c>
      <c r="L18" s="71">
        <f t="shared" si="7"/>
        <v>23602.35528</v>
      </c>
      <c r="O18" s="72"/>
    </row>
    <row r="19" spans="1:15" ht="38.25" customHeight="1">
      <c r="A19" s="73" t="s">
        <v>23</v>
      </c>
      <c r="B19" s="192" t="s">
        <v>24</v>
      </c>
      <c r="C19" s="193"/>
      <c r="D19" s="73" t="s">
        <v>30</v>
      </c>
      <c r="E19" s="44">
        <v>0.19</v>
      </c>
      <c r="F19" s="73">
        <v>1400.7</v>
      </c>
      <c r="G19" s="44">
        <f>E19*F19*1.18</f>
        <v>314.03694000000002</v>
      </c>
      <c r="H19" s="113">
        <f t="shared" ref="H19:H31" si="10">G19*3</f>
        <v>942.1108200000001</v>
      </c>
      <c r="I19" s="73"/>
      <c r="J19" s="44">
        <f t="shared" ref="J19:J26" si="11">I19*E19</f>
        <v>0</v>
      </c>
      <c r="K19" s="76">
        <f t="shared" si="4"/>
        <v>0</v>
      </c>
      <c r="L19" s="77">
        <f t="shared" si="7"/>
        <v>942.1108200000001</v>
      </c>
    </row>
    <row r="20" spans="1:15" ht="51">
      <c r="A20" s="73" t="s">
        <v>25</v>
      </c>
      <c r="B20" s="204" t="s">
        <v>26</v>
      </c>
      <c r="C20" s="205"/>
      <c r="D20" s="73" t="s">
        <v>27</v>
      </c>
      <c r="E20" s="44">
        <v>0.9</v>
      </c>
      <c r="F20" s="73">
        <v>1400.7</v>
      </c>
      <c r="G20" s="44">
        <f t="shared" ref="G20:G25" si="12">E20*F20*1.18</f>
        <v>1487.5434</v>
      </c>
      <c r="H20" s="113">
        <f t="shared" si="10"/>
        <v>4462.6301999999996</v>
      </c>
      <c r="I20" s="73"/>
      <c r="J20" s="44">
        <f t="shared" si="11"/>
        <v>0</v>
      </c>
      <c r="K20" s="76">
        <f t="shared" si="4"/>
        <v>0</v>
      </c>
      <c r="L20" s="77">
        <f t="shared" si="7"/>
        <v>4462.6301999999996</v>
      </c>
    </row>
    <row r="21" spans="1:15" ht="29.25" customHeight="1">
      <c r="A21" s="73" t="s">
        <v>28</v>
      </c>
      <c r="B21" s="199" t="s">
        <v>32</v>
      </c>
      <c r="C21" s="200"/>
      <c r="D21" s="73" t="s">
        <v>33</v>
      </c>
      <c r="E21" s="44">
        <v>0.54</v>
      </c>
      <c r="F21" s="73">
        <v>1400.7</v>
      </c>
      <c r="G21" s="44">
        <f t="shared" si="12"/>
        <v>892.52603999999997</v>
      </c>
      <c r="H21" s="113">
        <f t="shared" si="10"/>
        <v>2677.5781200000001</v>
      </c>
      <c r="I21" s="73"/>
      <c r="J21" s="44">
        <f t="shared" si="11"/>
        <v>0</v>
      </c>
      <c r="K21" s="76">
        <f t="shared" si="4"/>
        <v>0</v>
      </c>
      <c r="L21" s="77">
        <f t="shared" si="7"/>
        <v>2677.5781200000001</v>
      </c>
    </row>
    <row r="22" spans="1:15" ht="54" customHeight="1">
      <c r="A22" s="73" t="s">
        <v>31</v>
      </c>
      <c r="B22" s="201" t="s">
        <v>240</v>
      </c>
      <c r="C22" s="202"/>
      <c r="D22" s="73" t="s">
        <v>241</v>
      </c>
      <c r="E22" s="44">
        <v>0.55000000000000004</v>
      </c>
      <c r="F22" s="73">
        <v>1400.7</v>
      </c>
      <c r="G22" s="44">
        <f t="shared" si="12"/>
        <v>909.05430000000013</v>
      </c>
      <c r="H22" s="113">
        <f t="shared" si="10"/>
        <v>2727.1629000000003</v>
      </c>
      <c r="I22" s="73"/>
      <c r="J22" s="44">
        <f t="shared" si="11"/>
        <v>0</v>
      </c>
      <c r="K22" s="76">
        <f t="shared" si="4"/>
        <v>0</v>
      </c>
      <c r="L22" s="77">
        <f t="shared" si="7"/>
        <v>2727.1629000000003</v>
      </c>
    </row>
    <row r="23" spans="1:15" ht="42" customHeight="1">
      <c r="A23" s="73" t="s">
        <v>252</v>
      </c>
      <c r="B23" s="192" t="s">
        <v>35</v>
      </c>
      <c r="C23" s="193"/>
      <c r="D23" s="73" t="s">
        <v>36</v>
      </c>
      <c r="E23" s="44">
        <v>1.68</v>
      </c>
      <c r="F23" s="73">
        <v>1400.7</v>
      </c>
      <c r="G23" s="44">
        <f t="shared" si="12"/>
        <v>2776.7476799999999</v>
      </c>
      <c r="H23" s="113">
        <f t="shared" si="10"/>
        <v>8330.2430399999994</v>
      </c>
      <c r="I23" s="73"/>
      <c r="J23" s="44">
        <f t="shared" si="11"/>
        <v>0</v>
      </c>
      <c r="K23" s="76">
        <f t="shared" si="4"/>
        <v>0</v>
      </c>
      <c r="L23" s="77">
        <f t="shared" si="7"/>
        <v>8330.2430399999994</v>
      </c>
    </row>
    <row r="24" spans="1:15" ht="25.5">
      <c r="A24" s="73" t="s">
        <v>34</v>
      </c>
      <c r="B24" s="192" t="s">
        <v>38</v>
      </c>
      <c r="C24" s="193"/>
      <c r="D24" s="73" t="s">
        <v>39</v>
      </c>
      <c r="E24" s="44">
        <v>0.08</v>
      </c>
      <c r="F24" s="73">
        <v>1400.7</v>
      </c>
      <c r="G24" s="44">
        <f t="shared" si="12"/>
        <v>132.22608</v>
      </c>
      <c r="H24" s="113">
        <f t="shared" si="10"/>
        <v>396.67823999999996</v>
      </c>
      <c r="I24" s="73"/>
      <c r="J24" s="44">
        <f t="shared" si="11"/>
        <v>0</v>
      </c>
      <c r="K24" s="76">
        <f t="shared" si="4"/>
        <v>0</v>
      </c>
      <c r="L24" s="77">
        <f t="shared" si="7"/>
        <v>396.67823999999996</v>
      </c>
    </row>
    <row r="25" spans="1:15" ht="25.5">
      <c r="A25" s="73" t="s">
        <v>37</v>
      </c>
      <c r="B25" s="199" t="s">
        <v>41</v>
      </c>
      <c r="C25" s="200"/>
      <c r="D25" s="73" t="s">
        <v>42</v>
      </c>
      <c r="E25" s="44">
        <v>0.31</v>
      </c>
      <c r="F25" s="73">
        <v>1400.7</v>
      </c>
      <c r="G25" s="44">
        <f t="shared" si="12"/>
        <v>512.37605999999994</v>
      </c>
      <c r="H25" s="113">
        <f t="shared" si="10"/>
        <v>1537.1281799999997</v>
      </c>
      <c r="I25" s="73"/>
      <c r="J25" s="44">
        <f t="shared" si="11"/>
        <v>0</v>
      </c>
      <c r="K25" s="76">
        <f t="shared" si="4"/>
        <v>0</v>
      </c>
      <c r="L25" s="77">
        <f t="shared" si="7"/>
        <v>1537.1281799999997</v>
      </c>
    </row>
    <row r="26" spans="1:15" ht="25.5">
      <c r="A26" s="73" t="s">
        <v>40</v>
      </c>
      <c r="B26" s="192" t="s">
        <v>44</v>
      </c>
      <c r="C26" s="193"/>
      <c r="D26" s="73" t="s">
        <v>45</v>
      </c>
      <c r="E26" s="185">
        <v>0.21</v>
      </c>
      <c r="F26" s="169">
        <v>1400.7</v>
      </c>
      <c r="G26" s="185">
        <f>E26*F26*1.18</f>
        <v>347.09345999999999</v>
      </c>
      <c r="H26" s="185">
        <f t="shared" si="10"/>
        <v>1041.2803799999999</v>
      </c>
      <c r="I26" s="169"/>
      <c r="J26" s="185">
        <f t="shared" si="11"/>
        <v>0</v>
      </c>
      <c r="K26" s="214">
        <f t="shared" si="4"/>
        <v>0</v>
      </c>
      <c r="L26" s="213">
        <f t="shared" si="7"/>
        <v>1041.2803799999999</v>
      </c>
    </row>
    <row r="27" spans="1:15" ht="29.25" customHeight="1">
      <c r="A27" s="73" t="s">
        <v>43</v>
      </c>
      <c r="B27" s="192" t="s">
        <v>47</v>
      </c>
      <c r="C27" s="193"/>
      <c r="D27" s="73" t="s">
        <v>49</v>
      </c>
      <c r="E27" s="186"/>
      <c r="F27" s="171"/>
      <c r="G27" s="186"/>
      <c r="H27" s="186"/>
      <c r="I27" s="171"/>
      <c r="J27" s="186"/>
      <c r="K27" s="215"/>
      <c r="L27" s="213"/>
    </row>
    <row r="28" spans="1:15" ht="27" customHeight="1">
      <c r="A28" s="73" t="s">
        <v>46</v>
      </c>
      <c r="B28" s="192" t="s">
        <v>185</v>
      </c>
      <c r="C28" s="212"/>
      <c r="D28" s="73" t="s">
        <v>186</v>
      </c>
      <c r="E28" s="26">
        <v>0.04</v>
      </c>
      <c r="F28" s="73">
        <v>1400.7</v>
      </c>
      <c r="G28" s="26">
        <f t="shared" ref="G28:G30" si="13">E28*F28*1.18</f>
        <v>66.113039999999998</v>
      </c>
      <c r="H28" s="113">
        <f t="shared" si="10"/>
        <v>198.33911999999998</v>
      </c>
      <c r="I28" s="28"/>
      <c r="J28" s="26">
        <f t="shared" ref="J28:J31" si="14">I28*E28</f>
        <v>0</v>
      </c>
      <c r="K28" s="78">
        <f t="shared" si="4"/>
        <v>0</v>
      </c>
      <c r="L28" s="77">
        <f t="shared" si="7"/>
        <v>198.33911999999998</v>
      </c>
    </row>
    <row r="29" spans="1:15">
      <c r="A29" s="73" t="s">
        <v>220</v>
      </c>
      <c r="B29" s="192" t="s">
        <v>223</v>
      </c>
      <c r="C29" s="212"/>
      <c r="D29" s="73" t="s">
        <v>67</v>
      </c>
      <c r="E29" s="26">
        <v>0.04</v>
      </c>
      <c r="F29" s="73">
        <v>1400.7</v>
      </c>
      <c r="G29" s="26">
        <f t="shared" si="13"/>
        <v>66.113039999999998</v>
      </c>
      <c r="H29" s="113">
        <f t="shared" si="10"/>
        <v>198.33911999999998</v>
      </c>
      <c r="I29" s="28"/>
      <c r="J29" s="26">
        <f t="shared" si="14"/>
        <v>0</v>
      </c>
      <c r="K29" s="78">
        <f t="shared" si="4"/>
        <v>0</v>
      </c>
      <c r="L29" s="77">
        <f t="shared" si="7"/>
        <v>198.33911999999998</v>
      </c>
    </row>
    <row r="30" spans="1:15">
      <c r="A30" s="73" t="s">
        <v>221</v>
      </c>
      <c r="B30" s="192" t="s">
        <v>224</v>
      </c>
      <c r="C30" s="212"/>
      <c r="D30" s="73" t="s">
        <v>67</v>
      </c>
      <c r="E30" s="26">
        <v>0.09</v>
      </c>
      <c r="F30" s="73">
        <v>1400.7</v>
      </c>
      <c r="G30" s="26">
        <f t="shared" si="13"/>
        <v>148.75433999999998</v>
      </c>
      <c r="H30" s="113">
        <f t="shared" si="10"/>
        <v>446.26301999999998</v>
      </c>
      <c r="I30" s="28"/>
      <c r="J30" s="26">
        <f t="shared" si="14"/>
        <v>0</v>
      </c>
      <c r="K30" s="78">
        <f t="shared" si="4"/>
        <v>0</v>
      </c>
      <c r="L30" s="77">
        <f t="shared" si="7"/>
        <v>446.26301999999998</v>
      </c>
    </row>
    <row r="31" spans="1:15">
      <c r="A31" s="73" t="s">
        <v>222</v>
      </c>
      <c r="B31" s="192" t="s">
        <v>253</v>
      </c>
      <c r="C31" s="212"/>
      <c r="D31" s="79"/>
      <c r="E31" s="26">
        <v>0.13</v>
      </c>
      <c r="F31" s="73">
        <v>1400.7</v>
      </c>
      <c r="G31" s="26">
        <f>E31*F31*1.18</f>
        <v>214.86738</v>
      </c>
      <c r="H31" s="113">
        <f t="shared" si="10"/>
        <v>644.60213999999996</v>
      </c>
      <c r="I31" s="28"/>
      <c r="J31" s="26">
        <f t="shared" si="14"/>
        <v>0</v>
      </c>
      <c r="K31" s="78">
        <f t="shared" si="4"/>
        <v>0</v>
      </c>
      <c r="L31" s="77">
        <f t="shared" si="7"/>
        <v>644.60213999999996</v>
      </c>
    </row>
    <row r="32" spans="1:15" ht="13.5">
      <c r="A32" s="70" t="s">
        <v>50</v>
      </c>
      <c r="B32" s="197" t="s">
        <v>51</v>
      </c>
      <c r="C32" s="198"/>
      <c r="D32" s="198"/>
      <c r="E32" s="14">
        <f>E33+E65+E66+E70</f>
        <v>17.75</v>
      </c>
      <c r="F32" s="73"/>
      <c r="G32" s="80">
        <f>G33+G65+G66+G70</f>
        <v>29337.661499999998</v>
      </c>
      <c r="H32" s="80">
        <f>H33+H65+H66+H70</f>
        <v>88012.984500000006</v>
      </c>
      <c r="I32" s="14"/>
      <c r="J32" s="80">
        <f t="shared" ref="J32:K32" si="15">J33+J65+J66+J70</f>
        <v>0</v>
      </c>
      <c r="K32" s="80">
        <f t="shared" si="15"/>
        <v>0</v>
      </c>
      <c r="L32" s="71">
        <f t="shared" si="7"/>
        <v>88012.984500000006</v>
      </c>
    </row>
    <row r="33" spans="1:14">
      <c r="A33" s="73" t="s">
        <v>52</v>
      </c>
      <c r="B33" s="206" t="s">
        <v>254</v>
      </c>
      <c r="C33" s="207"/>
      <c r="D33" s="208"/>
      <c r="E33" s="6">
        <f>E34+E37+E39+E50+E56</f>
        <v>9.4500000000000011</v>
      </c>
      <c r="F33" s="73">
        <v>1400.7</v>
      </c>
      <c r="G33" s="6">
        <f t="shared" ref="G33" si="16">G34+G37+G39+G50+G56</f>
        <v>15619.205699999999</v>
      </c>
      <c r="H33" s="6">
        <f>H34+H37+H39+H50+H56</f>
        <v>46857.617100000003</v>
      </c>
      <c r="I33" s="73"/>
      <c r="J33" s="6">
        <f t="shared" ref="J33:K33" si="17">J34+J37+J39+J50+J56</f>
        <v>0</v>
      </c>
      <c r="K33" s="6">
        <f t="shared" si="17"/>
        <v>0</v>
      </c>
      <c r="L33" s="44">
        <f t="shared" si="7"/>
        <v>46857.617100000003</v>
      </c>
    </row>
    <row r="34" spans="1:14" ht="13.5">
      <c r="A34" s="73" t="s">
        <v>255</v>
      </c>
      <c r="B34" s="209" t="s">
        <v>256</v>
      </c>
      <c r="C34" s="210"/>
      <c r="D34" s="211"/>
      <c r="E34" s="18">
        <f>E35+E36</f>
        <v>6.9999999999999993E-2</v>
      </c>
      <c r="F34" s="73"/>
      <c r="G34" s="18">
        <f t="shared" ref="G34:H34" si="18">G35+G36</f>
        <v>115.69781999999999</v>
      </c>
      <c r="H34" s="18">
        <f t="shared" si="18"/>
        <v>347.09345999999994</v>
      </c>
      <c r="I34" s="73"/>
      <c r="J34" s="18">
        <f t="shared" ref="J34:K34" si="19">J35+J36</f>
        <v>0</v>
      </c>
      <c r="K34" s="18">
        <f t="shared" si="19"/>
        <v>0</v>
      </c>
      <c r="L34" s="44"/>
    </row>
    <row r="35" spans="1:14">
      <c r="A35" s="73" t="s">
        <v>257</v>
      </c>
      <c r="B35" s="192" t="s">
        <v>258</v>
      </c>
      <c r="C35" s="212"/>
      <c r="D35" s="73" t="s">
        <v>87</v>
      </c>
      <c r="E35" s="26">
        <v>0.01</v>
      </c>
      <c r="F35" s="73">
        <v>1400.7</v>
      </c>
      <c r="G35" s="26">
        <f t="shared" ref="G35:G36" si="20">E35*F35*1.18</f>
        <v>16.52826</v>
      </c>
      <c r="H35" s="113">
        <f t="shared" ref="H35:H36" si="21">G35*3</f>
        <v>49.584779999999995</v>
      </c>
      <c r="I35" s="28"/>
      <c r="J35" s="26">
        <f t="shared" ref="J35:J36" si="22">I35*E35</f>
        <v>0</v>
      </c>
      <c r="K35" s="78">
        <f t="shared" ref="K35:K36" si="23">J35*19</f>
        <v>0</v>
      </c>
      <c r="L35" s="77">
        <f t="shared" ref="L35:L36" si="24">H35+K35</f>
        <v>49.584779999999995</v>
      </c>
    </row>
    <row r="36" spans="1:14">
      <c r="A36" s="73" t="s">
        <v>259</v>
      </c>
      <c r="B36" s="192" t="s">
        <v>260</v>
      </c>
      <c r="C36" s="212"/>
      <c r="D36" s="73" t="s">
        <v>261</v>
      </c>
      <c r="E36" s="26">
        <v>0.06</v>
      </c>
      <c r="F36" s="73">
        <v>1400.7</v>
      </c>
      <c r="G36" s="26">
        <f t="shared" si="20"/>
        <v>99.16955999999999</v>
      </c>
      <c r="H36" s="113">
        <f t="shared" si="21"/>
        <v>297.50867999999997</v>
      </c>
      <c r="I36" s="28"/>
      <c r="J36" s="26">
        <f t="shared" si="22"/>
        <v>0</v>
      </c>
      <c r="K36" s="78">
        <f t="shared" si="23"/>
        <v>0</v>
      </c>
      <c r="L36" s="77">
        <f t="shared" si="24"/>
        <v>297.50867999999997</v>
      </c>
    </row>
    <row r="37" spans="1:14" ht="13.5">
      <c r="A37" s="73" t="s">
        <v>262</v>
      </c>
      <c r="B37" s="209" t="s">
        <v>256</v>
      </c>
      <c r="C37" s="210"/>
      <c r="D37" s="211"/>
      <c r="E37" s="6">
        <f>E38</f>
        <v>0.38</v>
      </c>
      <c r="F37" s="73"/>
      <c r="G37" s="6">
        <f t="shared" ref="G37:H37" si="25">G38</f>
        <v>628.07388000000003</v>
      </c>
      <c r="H37" s="6">
        <f t="shared" si="25"/>
        <v>1884.2216400000002</v>
      </c>
      <c r="I37" s="73"/>
      <c r="J37" s="6">
        <f t="shared" ref="J37:K37" si="26">J38</f>
        <v>0</v>
      </c>
      <c r="K37" s="6">
        <f t="shared" si="26"/>
        <v>0</v>
      </c>
      <c r="L37" s="44"/>
    </row>
    <row r="38" spans="1:14">
      <c r="A38" s="73" t="s">
        <v>263</v>
      </c>
      <c r="B38" s="192" t="s">
        <v>264</v>
      </c>
      <c r="C38" s="212"/>
      <c r="D38" s="73" t="s">
        <v>265</v>
      </c>
      <c r="E38" s="26">
        <v>0.38</v>
      </c>
      <c r="F38" s="73">
        <v>1400.7</v>
      </c>
      <c r="G38" s="26">
        <f>E38*F38*1.18</f>
        <v>628.07388000000003</v>
      </c>
      <c r="H38" s="113">
        <f t="shared" ref="H38" si="27">G38*3</f>
        <v>1884.2216400000002</v>
      </c>
      <c r="I38" s="28"/>
      <c r="J38" s="26">
        <f t="shared" ref="J38" si="28">I38*E38</f>
        <v>0</v>
      </c>
      <c r="K38" s="78">
        <f t="shared" ref="K38" si="29">J38*19</f>
        <v>0</v>
      </c>
      <c r="L38" s="77">
        <f t="shared" ref="L38" si="30">H38+K38</f>
        <v>1884.2216400000002</v>
      </c>
    </row>
    <row r="39" spans="1:14" ht="13.5">
      <c r="A39" s="73" t="s">
        <v>266</v>
      </c>
      <c r="B39" s="216" t="s">
        <v>71</v>
      </c>
      <c r="C39" s="217"/>
      <c r="D39" s="218"/>
      <c r="E39" s="81">
        <f>E40+E49</f>
        <v>3.1799999999999997</v>
      </c>
      <c r="F39" s="73"/>
      <c r="G39" s="81">
        <f>G40+G49</f>
        <v>5255.98668</v>
      </c>
      <c r="H39" s="81">
        <f t="shared" ref="H39" si="31">H40+H49</f>
        <v>15767.960039999998</v>
      </c>
      <c r="I39" s="82"/>
      <c r="J39" s="81">
        <f t="shared" ref="J39:K39" si="32">J40+J49</f>
        <v>0</v>
      </c>
      <c r="K39" s="81">
        <f t="shared" si="32"/>
        <v>0</v>
      </c>
      <c r="L39" s="77">
        <f t="shared" si="7"/>
        <v>15767.960039999998</v>
      </c>
      <c r="N39" s="83"/>
    </row>
    <row r="40" spans="1:14">
      <c r="A40" s="73" t="s">
        <v>267</v>
      </c>
      <c r="B40" s="194" t="s">
        <v>73</v>
      </c>
      <c r="C40" s="219"/>
      <c r="D40" s="84"/>
      <c r="E40" s="220">
        <v>2.9</v>
      </c>
      <c r="F40" s="169">
        <v>1400.7</v>
      </c>
      <c r="G40" s="185">
        <f>E40*F40*1.18</f>
        <v>4793.1953999999996</v>
      </c>
      <c r="H40" s="185">
        <f>G40*3</f>
        <v>14379.586199999998</v>
      </c>
      <c r="I40" s="169"/>
      <c r="J40" s="185">
        <f t="shared" ref="J40" si="33">I40*E40</f>
        <v>0</v>
      </c>
      <c r="K40" s="185">
        <f t="shared" ref="K40" si="34">J40*19</f>
        <v>0</v>
      </c>
      <c r="L40" s="220">
        <f t="shared" si="7"/>
        <v>14379.586199999998</v>
      </c>
      <c r="N40" s="72"/>
    </row>
    <row r="41" spans="1:14">
      <c r="A41" s="73" t="s">
        <v>268</v>
      </c>
      <c r="B41" s="192" t="s">
        <v>77</v>
      </c>
      <c r="C41" s="193"/>
      <c r="D41" s="73" t="s">
        <v>67</v>
      </c>
      <c r="E41" s="221"/>
      <c r="F41" s="170"/>
      <c r="G41" s="223"/>
      <c r="H41" s="223"/>
      <c r="I41" s="170"/>
      <c r="J41" s="223"/>
      <c r="K41" s="223"/>
      <c r="L41" s="221"/>
      <c r="N41" s="83"/>
    </row>
    <row r="42" spans="1:14">
      <c r="A42" s="73" t="s">
        <v>269</v>
      </c>
      <c r="B42" s="199" t="s">
        <v>79</v>
      </c>
      <c r="C42" s="200"/>
      <c r="D42" s="73" t="s">
        <v>67</v>
      </c>
      <c r="E42" s="221"/>
      <c r="F42" s="170"/>
      <c r="G42" s="223"/>
      <c r="H42" s="223"/>
      <c r="I42" s="170"/>
      <c r="J42" s="223"/>
      <c r="K42" s="223"/>
      <c r="L42" s="221"/>
    </row>
    <row r="43" spans="1:14" ht="25.5">
      <c r="A43" s="73" t="s">
        <v>270</v>
      </c>
      <c r="B43" s="199" t="s">
        <v>81</v>
      </c>
      <c r="C43" s="200"/>
      <c r="D43" s="85" t="s">
        <v>82</v>
      </c>
      <c r="E43" s="221"/>
      <c r="F43" s="170"/>
      <c r="G43" s="223"/>
      <c r="H43" s="223"/>
      <c r="I43" s="170"/>
      <c r="J43" s="223"/>
      <c r="K43" s="223"/>
      <c r="L43" s="221"/>
      <c r="N43" s="83"/>
    </row>
    <row r="44" spans="1:14" ht="38.25">
      <c r="A44" s="73" t="s">
        <v>271</v>
      </c>
      <c r="B44" s="199" t="s">
        <v>84</v>
      </c>
      <c r="C44" s="200"/>
      <c r="D44" s="85" t="s">
        <v>59</v>
      </c>
      <c r="E44" s="221"/>
      <c r="F44" s="170"/>
      <c r="G44" s="223"/>
      <c r="H44" s="223"/>
      <c r="I44" s="170"/>
      <c r="J44" s="223"/>
      <c r="K44" s="223"/>
      <c r="L44" s="221"/>
    </row>
    <row r="45" spans="1:14">
      <c r="A45" s="73" t="s">
        <v>272</v>
      </c>
      <c r="B45" s="192" t="s">
        <v>86</v>
      </c>
      <c r="C45" s="193"/>
      <c r="D45" s="73" t="s">
        <v>87</v>
      </c>
      <c r="E45" s="221"/>
      <c r="F45" s="170"/>
      <c r="G45" s="223"/>
      <c r="H45" s="223"/>
      <c r="I45" s="170"/>
      <c r="J45" s="223"/>
      <c r="K45" s="223"/>
      <c r="L45" s="221"/>
    </row>
    <row r="46" spans="1:14" ht="25.5">
      <c r="A46" s="73" t="s">
        <v>273</v>
      </c>
      <c r="B46" s="224" t="s">
        <v>89</v>
      </c>
      <c r="C46" s="225"/>
      <c r="D46" s="73" t="s">
        <v>90</v>
      </c>
      <c r="E46" s="221"/>
      <c r="F46" s="170"/>
      <c r="G46" s="223"/>
      <c r="H46" s="223"/>
      <c r="I46" s="170"/>
      <c r="J46" s="223"/>
      <c r="K46" s="223"/>
      <c r="L46" s="221"/>
    </row>
    <row r="47" spans="1:14" ht="25.5">
      <c r="A47" s="73" t="s">
        <v>274</v>
      </c>
      <c r="B47" s="199" t="s">
        <v>92</v>
      </c>
      <c r="C47" s="200"/>
      <c r="D47" s="73" t="s">
        <v>93</v>
      </c>
      <c r="E47" s="221"/>
      <c r="F47" s="170"/>
      <c r="G47" s="223"/>
      <c r="H47" s="223"/>
      <c r="I47" s="170"/>
      <c r="J47" s="223"/>
      <c r="K47" s="223"/>
      <c r="L47" s="221"/>
    </row>
    <row r="48" spans="1:14" ht="25.5">
      <c r="A48" s="73" t="s">
        <v>275</v>
      </c>
      <c r="B48" s="199" t="s">
        <v>97</v>
      </c>
      <c r="C48" s="200"/>
      <c r="D48" s="73" t="s">
        <v>90</v>
      </c>
      <c r="E48" s="222"/>
      <c r="F48" s="171"/>
      <c r="G48" s="186"/>
      <c r="H48" s="186"/>
      <c r="I48" s="171"/>
      <c r="J48" s="186"/>
      <c r="K48" s="186"/>
      <c r="L48" s="222"/>
    </row>
    <row r="49" spans="1:14" ht="25.5">
      <c r="A49" s="73" t="s">
        <v>276</v>
      </c>
      <c r="B49" s="199" t="s">
        <v>235</v>
      </c>
      <c r="C49" s="200"/>
      <c r="D49" s="73" t="s">
        <v>237</v>
      </c>
      <c r="E49" s="44">
        <v>0.28000000000000003</v>
      </c>
      <c r="F49" s="73">
        <v>1400.7</v>
      </c>
      <c r="G49" s="44">
        <f>E49*F49*1.18</f>
        <v>462.79128000000003</v>
      </c>
      <c r="H49" s="113">
        <f t="shared" ref="H49" si="35">G49*3</f>
        <v>1388.3738400000002</v>
      </c>
      <c r="I49" s="28"/>
      <c r="J49" s="44">
        <f>I49*E49</f>
        <v>0</v>
      </c>
      <c r="K49" s="76">
        <f t="shared" ref="K49" si="36">J49*19</f>
        <v>0</v>
      </c>
      <c r="L49" s="44">
        <f t="shared" ref="L49" si="37">H49+K49</f>
        <v>1388.3738400000002</v>
      </c>
    </row>
    <row r="50" spans="1:14" ht="13.5">
      <c r="A50" s="73" t="s">
        <v>277</v>
      </c>
      <c r="B50" s="226" t="s">
        <v>99</v>
      </c>
      <c r="C50" s="227"/>
      <c r="D50" s="228"/>
      <c r="E50" s="86">
        <f>E51+E53+E54+E55</f>
        <v>3.9800000000000004</v>
      </c>
      <c r="F50" s="73"/>
      <c r="G50" s="86">
        <f t="shared" ref="G50:H50" si="38">G51+G53+G54+G55</f>
        <v>6578.2474799999991</v>
      </c>
      <c r="H50" s="86">
        <f t="shared" si="38"/>
        <v>19734.742439999998</v>
      </c>
      <c r="I50" s="82"/>
      <c r="J50" s="86">
        <f t="shared" ref="J50:K50" si="39">J51+J53+J54+J55</f>
        <v>0</v>
      </c>
      <c r="K50" s="86">
        <f t="shared" si="39"/>
        <v>0</v>
      </c>
      <c r="L50" s="71">
        <f t="shared" si="7"/>
        <v>19734.742439999998</v>
      </c>
    </row>
    <row r="51" spans="1:14">
      <c r="A51" s="73" t="s">
        <v>278</v>
      </c>
      <c r="B51" s="192" t="s">
        <v>101</v>
      </c>
      <c r="C51" s="193"/>
      <c r="D51" s="73" t="s">
        <v>87</v>
      </c>
      <c r="E51" s="185">
        <v>0.56999999999999995</v>
      </c>
      <c r="F51" s="169">
        <v>1400.7</v>
      </c>
      <c r="G51" s="185">
        <f>E51*F51*1.18</f>
        <v>942.11081999999999</v>
      </c>
      <c r="H51" s="185">
        <f t="shared" ref="H51:H55" si="40">G51*3</f>
        <v>2826.3324600000001</v>
      </c>
      <c r="I51" s="169"/>
      <c r="J51" s="185">
        <f>I51*E51</f>
        <v>0</v>
      </c>
      <c r="K51" s="214">
        <f t="shared" si="4"/>
        <v>0</v>
      </c>
      <c r="L51" s="172">
        <f t="shared" si="7"/>
        <v>2826.3324600000001</v>
      </c>
    </row>
    <row r="52" spans="1:14" ht="38.25">
      <c r="A52" s="73" t="s">
        <v>279</v>
      </c>
      <c r="B52" s="224" t="s">
        <v>103</v>
      </c>
      <c r="C52" s="225"/>
      <c r="D52" s="73" t="s">
        <v>104</v>
      </c>
      <c r="E52" s="186"/>
      <c r="F52" s="171"/>
      <c r="G52" s="186"/>
      <c r="H52" s="186"/>
      <c r="I52" s="171"/>
      <c r="J52" s="186"/>
      <c r="K52" s="215"/>
      <c r="L52" s="172"/>
    </row>
    <row r="53" spans="1:14" ht="25.5">
      <c r="A53" s="73" t="s">
        <v>280</v>
      </c>
      <c r="B53" s="192" t="s">
        <v>106</v>
      </c>
      <c r="C53" s="193"/>
      <c r="D53" s="73" t="s">
        <v>107</v>
      </c>
      <c r="E53" s="25">
        <v>1.41</v>
      </c>
      <c r="F53" s="73">
        <v>1400.7</v>
      </c>
      <c r="G53" s="25">
        <f>E53*F53*1.18</f>
        <v>2330.4846599999996</v>
      </c>
      <c r="H53" s="113">
        <f t="shared" si="40"/>
        <v>6991.4539799999984</v>
      </c>
      <c r="I53" s="73"/>
      <c r="J53" s="44">
        <f>I53*E53</f>
        <v>0</v>
      </c>
      <c r="K53" s="76">
        <f t="shared" si="4"/>
        <v>0</v>
      </c>
      <c r="L53" s="44">
        <f t="shared" si="7"/>
        <v>6991.4539799999984</v>
      </c>
    </row>
    <row r="54" spans="1:14" ht="25.5">
      <c r="A54" s="73" t="s">
        <v>281</v>
      </c>
      <c r="B54" s="194" t="s">
        <v>282</v>
      </c>
      <c r="C54" s="219"/>
      <c r="D54" s="73" t="s">
        <v>93</v>
      </c>
      <c r="E54" s="25">
        <v>0.16</v>
      </c>
      <c r="F54" s="73">
        <v>1400.7</v>
      </c>
      <c r="G54" s="25">
        <f t="shared" ref="G54:G55" si="41">E54*F54*1.18</f>
        <v>264.45215999999999</v>
      </c>
      <c r="H54" s="113">
        <f t="shared" si="40"/>
        <v>793.35647999999992</v>
      </c>
      <c r="I54" s="73"/>
      <c r="J54" s="44">
        <f t="shared" ref="J54:J55" si="42">I54*E54</f>
        <v>0</v>
      </c>
      <c r="K54" s="76">
        <f t="shared" si="4"/>
        <v>0</v>
      </c>
      <c r="L54" s="44">
        <f t="shared" si="7"/>
        <v>793.35647999999992</v>
      </c>
    </row>
    <row r="55" spans="1:14">
      <c r="A55" s="73" t="s">
        <v>283</v>
      </c>
      <c r="B55" s="194" t="s">
        <v>284</v>
      </c>
      <c r="C55" s="219"/>
      <c r="D55" s="73" t="s">
        <v>285</v>
      </c>
      <c r="E55" s="25">
        <v>1.84</v>
      </c>
      <c r="F55" s="73">
        <v>1400.7</v>
      </c>
      <c r="G55" s="25">
        <f t="shared" si="41"/>
        <v>3041.1998399999998</v>
      </c>
      <c r="H55" s="113">
        <f t="shared" si="40"/>
        <v>9123.5995199999998</v>
      </c>
      <c r="I55" s="73"/>
      <c r="J55" s="44">
        <f t="shared" si="42"/>
        <v>0</v>
      </c>
      <c r="K55" s="76">
        <f t="shared" si="4"/>
        <v>0</v>
      </c>
      <c r="L55" s="44">
        <f t="shared" si="7"/>
        <v>9123.5995199999998</v>
      </c>
    </row>
    <row r="56" spans="1:14" ht="13.5">
      <c r="A56" s="73" t="s">
        <v>286</v>
      </c>
      <c r="B56" s="226" t="s">
        <v>109</v>
      </c>
      <c r="C56" s="227"/>
      <c r="D56" s="228"/>
      <c r="E56" s="86">
        <f>E57+E59+E60+E61+E62+E63+E64</f>
        <v>1.8400000000000003</v>
      </c>
      <c r="F56" s="73"/>
      <c r="G56" s="86">
        <f t="shared" ref="G56:H56" si="43">G57+G59+G60+G61+G62+G63+G64</f>
        <v>3041.1998399999998</v>
      </c>
      <c r="H56" s="86">
        <f t="shared" si="43"/>
        <v>9123.5995200000016</v>
      </c>
      <c r="I56" s="81"/>
      <c r="J56" s="86">
        <f t="shared" ref="J56:K56" si="44">J57+J59+J60+J61+J62+J63+J64</f>
        <v>0</v>
      </c>
      <c r="K56" s="86">
        <f t="shared" si="44"/>
        <v>0</v>
      </c>
      <c r="L56" s="87">
        <f t="shared" si="7"/>
        <v>9123.5995200000016</v>
      </c>
      <c r="M56" s="83"/>
    </row>
    <row r="57" spans="1:14">
      <c r="A57" s="73" t="s">
        <v>287</v>
      </c>
      <c r="B57" s="199" t="s">
        <v>111</v>
      </c>
      <c r="C57" s="200"/>
      <c r="D57" s="73" t="s">
        <v>112</v>
      </c>
      <c r="E57" s="185">
        <v>0.39</v>
      </c>
      <c r="F57" s="169">
        <v>1400.7</v>
      </c>
      <c r="G57" s="185">
        <f>E57*F57*1.18</f>
        <v>644.60213999999996</v>
      </c>
      <c r="H57" s="185">
        <f t="shared" ref="H57:H65" si="45">G57*3</f>
        <v>1933.8064199999999</v>
      </c>
      <c r="I57" s="169"/>
      <c r="J57" s="185">
        <f>I57*E57</f>
        <v>0</v>
      </c>
      <c r="K57" s="214">
        <f t="shared" si="4"/>
        <v>0</v>
      </c>
      <c r="L57" s="172">
        <f t="shared" si="7"/>
        <v>1933.8064199999999</v>
      </c>
      <c r="M57" s="72"/>
      <c r="N57" s="83"/>
    </row>
    <row r="58" spans="1:14" ht="25.5">
      <c r="A58" s="73" t="s">
        <v>288</v>
      </c>
      <c r="B58" s="199" t="s">
        <v>114</v>
      </c>
      <c r="C58" s="200"/>
      <c r="D58" s="73" t="s">
        <v>115</v>
      </c>
      <c r="E58" s="186"/>
      <c r="F58" s="171"/>
      <c r="G58" s="186"/>
      <c r="H58" s="186"/>
      <c r="I58" s="171"/>
      <c r="J58" s="186"/>
      <c r="K58" s="215"/>
      <c r="L58" s="172"/>
    </row>
    <row r="59" spans="1:14">
      <c r="A59" s="73" t="s">
        <v>289</v>
      </c>
      <c r="B59" s="192" t="s">
        <v>117</v>
      </c>
      <c r="C59" s="193"/>
      <c r="D59" s="73" t="s">
        <v>118</v>
      </c>
      <c r="E59" s="88">
        <v>0.77</v>
      </c>
      <c r="F59" s="73">
        <v>1400.7</v>
      </c>
      <c r="G59" s="25">
        <f>E59*F59*1.18</f>
        <v>1272.6760199999999</v>
      </c>
      <c r="H59" s="113">
        <f t="shared" si="45"/>
        <v>3818.0280599999996</v>
      </c>
      <c r="I59" s="73"/>
      <c r="J59" s="44">
        <f t="shared" ref="J59:J67" si="46">I59*E59</f>
        <v>0</v>
      </c>
      <c r="K59" s="76">
        <f t="shared" si="4"/>
        <v>0</v>
      </c>
      <c r="L59" s="44">
        <f t="shared" si="7"/>
        <v>3818.0280599999996</v>
      </c>
    </row>
    <row r="60" spans="1:14">
      <c r="A60" s="73" t="s">
        <v>290</v>
      </c>
      <c r="B60" s="192" t="s">
        <v>291</v>
      </c>
      <c r="C60" s="193"/>
      <c r="D60" s="73" t="s">
        <v>87</v>
      </c>
      <c r="E60" s="25">
        <v>0.01</v>
      </c>
      <c r="F60" s="73">
        <v>1400.7</v>
      </c>
      <c r="G60" s="25">
        <f t="shared" ref="G60:G65" si="47">E60*F60*1.18</f>
        <v>16.52826</v>
      </c>
      <c r="H60" s="113">
        <f t="shared" si="45"/>
        <v>49.584779999999995</v>
      </c>
      <c r="I60" s="73"/>
      <c r="J60" s="44">
        <f t="shared" si="46"/>
        <v>0</v>
      </c>
      <c r="K60" s="76">
        <f t="shared" si="4"/>
        <v>0</v>
      </c>
      <c r="L60" s="77">
        <f t="shared" si="7"/>
        <v>49.584779999999995</v>
      </c>
    </row>
    <row r="61" spans="1:14" ht="25.5">
      <c r="A61" s="73" t="s">
        <v>292</v>
      </c>
      <c r="B61" s="192" t="s">
        <v>123</v>
      </c>
      <c r="C61" s="193"/>
      <c r="D61" s="73" t="s">
        <v>124</v>
      </c>
      <c r="E61" s="25">
        <v>0.44</v>
      </c>
      <c r="F61" s="73">
        <v>1400.7</v>
      </c>
      <c r="G61" s="25">
        <f t="shared" si="47"/>
        <v>727.24343999999996</v>
      </c>
      <c r="H61" s="113">
        <f t="shared" si="45"/>
        <v>2181.7303199999997</v>
      </c>
      <c r="I61" s="73"/>
      <c r="J61" s="44">
        <f t="shared" si="46"/>
        <v>0</v>
      </c>
      <c r="K61" s="76">
        <f t="shared" si="4"/>
        <v>0</v>
      </c>
      <c r="L61" s="44">
        <f t="shared" si="7"/>
        <v>2181.7303199999997</v>
      </c>
    </row>
    <row r="62" spans="1:14" ht="25.5">
      <c r="A62" s="73" t="s">
        <v>293</v>
      </c>
      <c r="B62" s="199" t="s">
        <v>126</v>
      </c>
      <c r="C62" s="200"/>
      <c r="D62" s="73" t="s">
        <v>127</v>
      </c>
      <c r="E62" s="44">
        <v>0.11</v>
      </c>
      <c r="F62" s="73">
        <v>1400.7</v>
      </c>
      <c r="G62" s="25">
        <f t="shared" si="47"/>
        <v>181.81085999999999</v>
      </c>
      <c r="H62" s="113">
        <f t="shared" si="45"/>
        <v>545.43257999999992</v>
      </c>
      <c r="I62" s="73"/>
      <c r="J62" s="44">
        <f t="shared" si="46"/>
        <v>0</v>
      </c>
      <c r="K62" s="76">
        <f t="shared" si="4"/>
        <v>0</v>
      </c>
      <c r="L62" s="44">
        <f t="shared" si="7"/>
        <v>545.43257999999992</v>
      </c>
    </row>
    <row r="63" spans="1:14" ht="25.5">
      <c r="A63" s="73" t="s">
        <v>294</v>
      </c>
      <c r="B63" s="199" t="s">
        <v>128</v>
      </c>
      <c r="C63" s="200"/>
      <c r="D63" s="27" t="s">
        <v>90</v>
      </c>
      <c r="E63" s="25">
        <v>0.06</v>
      </c>
      <c r="F63" s="73">
        <v>1400.7</v>
      </c>
      <c r="G63" s="25">
        <f t="shared" si="47"/>
        <v>99.16955999999999</v>
      </c>
      <c r="H63" s="113">
        <f t="shared" si="45"/>
        <v>297.50867999999997</v>
      </c>
      <c r="I63" s="73"/>
      <c r="J63" s="44">
        <f t="shared" si="46"/>
        <v>0</v>
      </c>
      <c r="K63" s="76">
        <f t="shared" si="4"/>
        <v>0</v>
      </c>
      <c r="L63" s="44">
        <f t="shared" si="7"/>
        <v>297.50867999999997</v>
      </c>
    </row>
    <row r="64" spans="1:14">
      <c r="A64" s="73" t="s">
        <v>295</v>
      </c>
      <c r="B64" s="199" t="s">
        <v>296</v>
      </c>
      <c r="C64" s="200"/>
      <c r="D64" s="27" t="s">
        <v>67</v>
      </c>
      <c r="E64" s="25">
        <v>0.06</v>
      </c>
      <c r="F64" s="73">
        <v>1400.7</v>
      </c>
      <c r="G64" s="25">
        <f t="shared" si="47"/>
        <v>99.16955999999999</v>
      </c>
      <c r="H64" s="113">
        <f t="shared" si="45"/>
        <v>297.50867999999997</v>
      </c>
      <c r="I64" s="73"/>
      <c r="J64" s="44">
        <f t="shared" si="46"/>
        <v>0</v>
      </c>
      <c r="K64" s="76">
        <f t="shared" si="4"/>
        <v>0</v>
      </c>
      <c r="L64" s="44">
        <f t="shared" si="7"/>
        <v>297.50867999999997</v>
      </c>
    </row>
    <row r="65" spans="1:13">
      <c r="A65" s="89" t="s">
        <v>55</v>
      </c>
      <c r="B65" s="229" t="s">
        <v>297</v>
      </c>
      <c r="C65" s="230"/>
      <c r="D65" s="73" t="s">
        <v>161</v>
      </c>
      <c r="E65" s="14">
        <v>4.17</v>
      </c>
      <c r="F65" s="73">
        <v>1400.7</v>
      </c>
      <c r="G65" s="44">
        <f t="shared" si="47"/>
        <v>6892.284419999999</v>
      </c>
      <c r="H65" s="113">
        <f t="shared" si="45"/>
        <v>20676.853259999996</v>
      </c>
      <c r="I65" s="73"/>
      <c r="J65" s="44">
        <f t="shared" si="46"/>
        <v>0</v>
      </c>
      <c r="K65" s="76">
        <f t="shared" si="4"/>
        <v>0</v>
      </c>
      <c r="L65" s="77">
        <f t="shared" si="7"/>
        <v>20676.853259999996</v>
      </c>
    </row>
    <row r="66" spans="1:13">
      <c r="A66" s="89" t="s">
        <v>57</v>
      </c>
      <c r="B66" s="197" t="s">
        <v>166</v>
      </c>
      <c r="C66" s="198"/>
      <c r="D66" s="198"/>
      <c r="E66" s="16">
        <f>E67+E69</f>
        <v>1.81</v>
      </c>
      <c r="F66" s="73"/>
      <c r="G66" s="16">
        <f t="shared" ref="G66:H66" si="48">G67+G69</f>
        <v>2991.6150600000001</v>
      </c>
      <c r="H66" s="16">
        <f t="shared" si="48"/>
        <v>8974.8451800000003</v>
      </c>
      <c r="I66" s="73"/>
      <c r="J66" s="16">
        <f t="shared" ref="J66:K66" si="49">J67+J69</f>
        <v>0</v>
      </c>
      <c r="K66" s="16">
        <f t="shared" si="49"/>
        <v>0</v>
      </c>
      <c r="L66" s="77">
        <f t="shared" si="7"/>
        <v>8974.8451800000003</v>
      </c>
    </row>
    <row r="67" spans="1:13">
      <c r="A67" s="73" t="s">
        <v>298</v>
      </c>
      <c r="B67" s="199" t="s">
        <v>168</v>
      </c>
      <c r="C67" s="200"/>
      <c r="D67" s="90" t="s">
        <v>169</v>
      </c>
      <c r="E67" s="185">
        <v>1.81</v>
      </c>
      <c r="F67" s="73">
        <v>1400.7</v>
      </c>
      <c r="G67" s="44">
        <f>E67*F67*1.18</f>
        <v>2991.6150600000001</v>
      </c>
      <c r="H67" s="113">
        <f t="shared" ref="H67" si="50">G67*3</f>
        <v>8974.8451800000003</v>
      </c>
      <c r="I67" s="73"/>
      <c r="J67" s="44">
        <f t="shared" si="46"/>
        <v>0</v>
      </c>
      <c r="K67" s="76">
        <f t="shared" ref="K67:K105" si="51">J67*19</f>
        <v>0</v>
      </c>
      <c r="L67" s="77">
        <f t="shared" si="7"/>
        <v>8974.8451800000003</v>
      </c>
    </row>
    <row r="68" spans="1:13" ht="12" customHeight="1">
      <c r="A68" s="91"/>
      <c r="B68" s="192" t="s">
        <v>171</v>
      </c>
      <c r="C68" s="193"/>
      <c r="D68" s="90" t="s">
        <v>172</v>
      </c>
      <c r="E68" s="186"/>
      <c r="F68" s="73"/>
      <c r="G68" s="44"/>
      <c r="H68" s="44"/>
      <c r="I68" s="73"/>
      <c r="J68" s="44"/>
      <c r="K68" s="76"/>
      <c r="L68" s="77"/>
    </row>
    <row r="69" spans="1:13" hidden="1">
      <c r="A69" s="73" t="s">
        <v>299</v>
      </c>
      <c r="B69" s="192" t="s">
        <v>300</v>
      </c>
      <c r="C69" s="193"/>
      <c r="D69" s="90" t="s">
        <v>301</v>
      </c>
      <c r="E69" s="26"/>
      <c r="F69" s="73"/>
      <c r="G69" s="44"/>
      <c r="H69" s="44"/>
      <c r="I69" s="73"/>
      <c r="J69" s="44"/>
      <c r="K69" s="76"/>
      <c r="L69" s="77"/>
    </row>
    <row r="70" spans="1:13" ht="13.5">
      <c r="A70" s="89" t="s">
        <v>60</v>
      </c>
      <c r="B70" s="197" t="s">
        <v>174</v>
      </c>
      <c r="C70" s="231"/>
      <c r="D70" s="92"/>
      <c r="E70" s="14">
        <v>2.3199999999999998</v>
      </c>
      <c r="F70" s="73">
        <v>1400.7</v>
      </c>
      <c r="G70" s="93">
        <f>E70*F70*1.18</f>
        <v>3834.5563199999997</v>
      </c>
      <c r="H70" s="113">
        <f t="shared" ref="H70" si="52">G70*3</f>
        <v>11503.668959999999</v>
      </c>
      <c r="I70" s="73"/>
      <c r="J70" s="6">
        <f>I70*E70</f>
        <v>0</v>
      </c>
      <c r="K70" s="94">
        <f>J70*19</f>
        <v>0</v>
      </c>
      <c r="L70" s="87">
        <f t="shared" si="7"/>
        <v>11503.668959999999</v>
      </c>
      <c r="M70" s="72"/>
    </row>
    <row r="71" spans="1:13" ht="13.5">
      <c r="A71" s="89" t="s">
        <v>129</v>
      </c>
      <c r="B71" s="136" t="s">
        <v>187</v>
      </c>
      <c r="C71" s="137"/>
      <c r="D71" s="137"/>
      <c r="E71" s="6">
        <f>E72+E75+E81+E84+E88+E90+E98+E104</f>
        <v>4.43</v>
      </c>
      <c r="F71" s="73"/>
      <c r="G71" s="6">
        <f t="shared" ref="G71:H71" si="53">G72+G75+G81+G84+G88+G90+G98+G104</f>
        <v>7322.0191799999993</v>
      </c>
      <c r="H71" s="6">
        <f t="shared" si="53"/>
        <v>21966.057540000002</v>
      </c>
      <c r="I71" s="6"/>
      <c r="J71" s="6">
        <f t="shared" ref="J71:K71" si="54">J72+J75+J81+J84+J88+J90+J98+J104</f>
        <v>0</v>
      </c>
      <c r="K71" s="6">
        <f t="shared" si="54"/>
        <v>0</v>
      </c>
      <c r="L71" s="87">
        <f t="shared" si="7"/>
        <v>21966.057540000002</v>
      </c>
    </row>
    <row r="72" spans="1:13">
      <c r="A72" s="73" t="s">
        <v>131</v>
      </c>
      <c r="B72" s="206" t="s">
        <v>302</v>
      </c>
      <c r="C72" s="207"/>
      <c r="D72" s="208"/>
      <c r="E72" s="95">
        <f>E73+E74</f>
        <v>1.22</v>
      </c>
      <c r="F72" s="73">
        <v>1400.7</v>
      </c>
      <c r="G72" s="95">
        <f>G73+G74</f>
        <v>2016.4477199999999</v>
      </c>
      <c r="H72" s="113">
        <f t="shared" ref="H72:H103" si="55">G72*3</f>
        <v>6049.3431599999994</v>
      </c>
      <c r="I72" s="73"/>
      <c r="J72" s="95">
        <f t="shared" ref="J72:K72" si="56">J73+J74</f>
        <v>0</v>
      </c>
      <c r="K72" s="95">
        <f t="shared" si="56"/>
        <v>0</v>
      </c>
      <c r="L72" s="77">
        <f t="shared" ref="L72:L105" si="57">H72+K72</f>
        <v>6049.3431599999994</v>
      </c>
    </row>
    <row r="73" spans="1:13">
      <c r="A73" s="73"/>
      <c r="B73" s="192" t="s">
        <v>149</v>
      </c>
      <c r="C73" s="193"/>
      <c r="D73" s="90" t="s">
        <v>265</v>
      </c>
      <c r="E73" s="26">
        <v>0.18</v>
      </c>
      <c r="F73" s="73">
        <v>1400.7</v>
      </c>
      <c r="G73" s="44">
        <f t="shared" ref="G73:G83" si="58">E73*F73*1.18</f>
        <v>297.50867999999997</v>
      </c>
      <c r="H73" s="113">
        <f t="shared" si="55"/>
        <v>892.52603999999997</v>
      </c>
      <c r="I73" s="73"/>
      <c r="J73" s="44">
        <f t="shared" ref="J73:J83" si="59">I73*E73</f>
        <v>0</v>
      </c>
      <c r="K73" s="76">
        <f t="shared" ref="K73:K83" si="60">J73*19</f>
        <v>0</v>
      </c>
      <c r="L73" s="77">
        <f t="shared" si="57"/>
        <v>892.52603999999997</v>
      </c>
    </row>
    <row r="74" spans="1:13">
      <c r="A74" s="73"/>
      <c r="B74" s="192" t="s">
        <v>303</v>
      </c>
      <c r="C74" s="193"/>
      <c r="D74" s="90" t="s">
        <v>261</v>
      </c>
      <c r="E74" s="26">
        <v>1.04</v>
      </c>
      <c r="F74" s="73">
        <v>1400.7</v>
      </c>
      <c r="G74" s="44">
        <f t="shared" si="58"/>
        <v>1718.93904</v>
      </c>
      <c r="H74" s="113">
        <f t="shared" si="55"/>
        <v>5156.8171199999997</v>
      </c>
      <c r="I74" s="73"/>
      <c r="J74" s="44">
        <f t="shared" si="59"/>
        <v>0</v>
      </c>
      <c r="K74" s="76">
        <f t="shared" si="60"/>
        <v>0</v>
      </c>
      <c r="L74" s="77">
        <f t="shared" si="57"/>
        <v>5156.8171199999997</v>
      </c>
    </row>
    <row r="75" spans="1:13">
      <c r="A75" s="73" t="s">
        <v>143</v>
      </c>
      <c r="B75" s="206" t="s">
        <v>304</v>
      </c>
      <c r="C75" s="207"/>
      <c r="D75" s="208"/>
      <c r="E75" s="95">
        <f>E76+E77+E78+E79+E80</f>
        <v>0.69000000000000017</v>
      </c>
      <c r="F75" s="73">
        <v>1400.7</v>
      </c>
      <c r="G75" s="95">
        <f t="shared" ref="G75:H75" si="61">G76+G77+G78+G79+G80</f>
        <v>1140.44994</v>
      </c>
      <c r="H75" s="113">
        <f t="shared" si="55"/>
        <v>3421.3498199999999</v>
      </c>
      <c r="I75" s="73"/>
      <c r="J75" s="95">
        <f t="shared" ref="J75:K75" si="62">J76+J77+J78+J79+J80</f>
        <v>0</v>
      </c>
      <c r="K75" s="95">
        <f t="shared" si="62"/>
        <v>0</v>
      </c>
      <c r="L75" s="77">
        <f t="shared" si="57"/>
        <v>3421.3498199999999</v>
      </c>
    </row>
    <row r="76" spans="1:13">
      <c r="A76" s="73"/>
      <c r="B76" s="192" t="s">
        <v>305</v>
      </c>
      <c r="C76" s="193"/>
      <c r="D76" s="90" t="s">
        <v>261</v>
      </c>
      <c r="E76" s="26">
        <v>0.55000000000000004</v>
      </c>
      <c r="F76" s="73">
        <v>1400.7</v>
      </c>
      <c r="G76" s="44">
        <f t="shared" si="58"/>
        <v>909.05430000000013</v>
      </c>
      <c r="H76" s="113">
        <f t="shared" si="55"/>
        <v>2727.1629000000003</v>
      </c>
      <c r="I76" s="73"/>
      <c r="J76" s="44">
        <f t="shared" si="59"/>
        <v>0</v>
      </c>
      <c r="K76" s="76">
        <f t="shared" si="60"/>
        <v>0</v>
      </c>
      <c r="L76" s="77">
        <f t="shared" si="57"/>
        <v>2727.1629000000003</v>
      </c>
    </row>
    <row r="77" spans="1:13">
      <c r="A77" s="73"/>
      <c r="B77" s="192" t="s">
        <v>306</v>
      </c>
      <c r="C77" s="193"/>
      <c r="D77" s="90" t="s">
        <v>261</v>
      </c>
      <c r="E77" s="26">
        <v>7.0000000000000007E-2</v>
      </c>
      <c r="F77" s="73">
        <v>1400.7</v>
      </c>
      <c r="G77" s="44">
        <f t="shared" si="58"/>
        <v>115.69782000000001</v>
      </c>
      <c r="H77" s="113">
        <f t="shared" si="55"/>
        <v>347.09346000000005</v>
      </c>
      <c r="I77" s="73"/>
      <c r="J77" s="44">
        <f t="shared" si="59"/>
        <v>0</v>
      </c>
      <c r="K77" s="76">
        <f t="shared" si="60"/>
        <v>0</v>
      </c>
      <c r="L77" s="77">
        <f t="shared" si="57"/>
        <v>347.09346000000005</v>
      </c>
    </row>
    <row r="78" spans="1:13" ht="38.25">
      <c r="A78" s="73"/>
      <c r="B78" s="192" t="s">
        <v>307</v>
      </c>
      <c r="C78" s="193"/>
      <c r="D78" s="74" t="s">
        <v>308</v>
      </c>
      <c r="E78" s="26">
        <v>0.03</v>
      </c>
      <c r="F78" s="73">
        <v>1400.7</v>
      </c>
      <c r="G78" s="44">
        <f t="shared" si="58"/>
        <v>49.584779999999995</v>
      </c>
      <c r="H78" s="113">
        <f t="shared" si="55"/>
        <v>148.75433999999998</v>
      </c>
      <c r="I78" s="73"/>
      <c r="J78" s="44">
        <f t="shared" si="59"/>
        <v>0</v>
      </c>
      <c r="K78" s="76">
        <f t="shared" si="60"/>
        <v>0</v>
      </c>
      <c r="L78" s="77">
        <f t="shared" si="57"/>
        <v>148.75433999999998</v>
      </c>
    </row>
    <row r="79" spans="1:13">
      <c r="A79" s="73"/>
      <c r="B79" s="192" t="s">
        <v>309</v>
      </c>
      <c r="C79" s="193"/>
      <c r="D79" s="90" t="s">
        <v>67</v>
      </c>
      <c r="E79" s="26">
        <v>0.01</v>
      </c>
      <c r="F79" s="73">
        <v>1400.7</v>
      </c>
      <c r="G79" s="44">
        <f t="shared" si="58"/>
        <v>16.52826</v>
      </c>
      <c r="H79" s="113">
        <f t="shared" si="55"/>
        <v>49.584779999999995</v>
      </c>
      <c r="I79" s="73"/>
      <c r="J79" s="44">
        <f t="shared" si="59"/>
        <v>0</v>
      </c>
      <c r="K79" s="76">
        <f t="shared" si="60"/>
        <v>0</v>
      </c>
      <c r="L79" s="77">
        <f t="shared" si="57"/>
        <v>49.584779999999995</v>
      </c>
    </row>
    <row r="80" spans="1:13">
      <c r="A80" s="73"/>
      <c r="B80" s="192" t="s">
        <v>310</v>
      </c>
      <c r="C80" s="193"/>
      <c r="D80" s="90" t="s">
        <v>261</v>
      </c>
      <c r="E80" s="26">
        <v>0.03</v>
      </c>
      <c r="F80" s="73">
        <v>1400.7</v>
      </c>
      <c r="G80" s="44">
        <f t="shared" si="58"/>
        <v>49.584779999999995</v>
      </c>
      <c r="H80" s="113">
        <f t="shared" si="55"/>
        <v>148.75433999999998</v>
      </c>
      <c r="I80" s="73"/>
      <c r="J80" s="44">
        <f t="shared" si="59"/>
        <v>0</v>
      </c>
      <c r="K80" s="76">
        <f t="shared" si="60"/>
        <v>0</v>
      </c>
      <c r="L80" s="77">
        <f t="shared" si="57"/>
        <v>148.75433999999998</v>
      </c>
    </row>
    <row r="81" spans="1:12">
      <c r="A81" s="73" t="s">
        <v>145</v>
      </c>
      <c r="B81" s="206" t="s">
        <v>311</v>
      </c>
      <c r="C81" s="207"/>
      <c r="D81" s="208"/>
      <c r="E81" s="95">
        <f>E82+E83</f>
        <v>0.23</v>
      </c>
      <c r="F81" s="73">
        <v>1400.7</v>
      </c>
      <c r="G81" s="95">
        <f t="shared" ref="G81:H81" si="63">G82+G83</f>
        <v>380.14998000000003</v>
      </c>
      <c r="H81" s="113">
        <f t="shared" si="55"/>
        <v>1140.44994</v>
      </c>
      <c r="I81" s="73"/>
      <c r="J81" s="95">
        <f t="shared" ref="J81:K81" si="64">J82+J83</f>
        <v>0</v>
      </c>
      <c r="K81" s="95">
        <f t="shared" si="64"/>
        <v>0</v>
      </c>
      <c r="L81" s="77">
        <f t="shared" si="57"/>
        <v>1140.44994</v>
      </c>
    </row>
    <row r="82" spans="1:12">
      <c r="A82" s="73"/>
      <c r="B82" s="192" t="s">
        <v>312</v>
      </c>
      <c r="C82" s="193"/>
      <c r="D82" s="90" t="s">
        <v>261</v>
      </c>
      <c r="E82" s="26">
        <v>0.2</v>
      </c>
      <c r="F82" s="73">
        <v>1400.7</v>
      </c>
      <c r="G82" s="44">
        <f t="shared" si="58"/>
        <v>330.56520000000006</v>
      </c>
      <c r="H82" s="113">
        <f t="shared" si="55"/>
        <v>991.69560000000024</v>
      </c>
      <c r="I82" s="73"/>
      <c r="J82" s="44">
        <f t="shared" si="59"/>
        <v>0</v>
      </c>
      <c r="K82" s="76">
        <f t="shared" si="60"/>
        <v>0</v>
      </c>
      <c r="L82" s="77">
        <f t="shared" si="57"/>
        <v>991.69560000000024</v>
      </c>
    </row>
    <row r="83" spans="1:12">
      <c r="A83" s="73"/>
      <c r="B83" s="192" t="s">
        <v>313</v>
      </c>
      <c r="C83" s="193"/>
      <c r="D83" s="90" t="s">
        <v>261</v>
      </c>
      <c r="E83" s="26">
        <v>0.03</v>
      </c>
      <c r="F83" s="73">
        <v>1400.7</v>
      </c>
      <c r="G83" s="44">
        <f t="shared" si="58"/>
        <v>49.584779999999995</v>
      </c>
      <c r="H83" s="113">
        <f t="shared" si="55"/>
        <v>148.75433999999998</v>
      </c>
      <c r="I83" s="73"/>
      <c r="J83" s="44">
        <f t="shared" si="59"/>
        <v>0</v>
      </c>
      <c r="K83" s="76">
        <f t="shared" si="60"/>
        <v>0</v>
      </c>
      <c r="L83" s="77">
        <f t="shared" si="57"/>
        <v>148.75433999999998</v>
      </c>
    </row>
    <row r="84" spans="1:12" ht="13.5">
      <c r="A84" s="73" t="s">
        <v>148</v>
      </c>
      <c r="B84" s="229" t="s">
        <v>188</v>
      </c>
      <c r="C84" s="230"/>
      <c r="D84" s="232"/>
      <c r="E84" s="6">
        <f>E85+E86+E87</f>
        <v>0.15000000000000002</v>
      </c>
      <c r="F84" s="73"/>
      <c r="G84" s="6">
        <f t="shared" ref="G84:H84" si="65">G85+G86+G87</f>
        <v>247.92389999999997</v>
      </c>
      <c r="H84" s="6">
        <f t="shared" si="65"/>
        <v>743.77170000000001</v>
      </c>
      <c r="I84" s="6"/>
      <c r="J84" s="6">
        <f t="shared" ref="J84:K84" si="66">J85+J86+J87</f>
        <v>0</v>
      </c>
      <c r="K84" s="6">
        <f t="shared" si="66"/>
        <v>0</v>
      </c>
      <c r="L84" s="87">
        <f t="shared" si="57"/>
        <v>743.77170000000001</v>
      </c>
    </row>
    <row r="85" spans="1:12" ht="38.25">
      <c r="A85" s="73"/>
      <c r="B85" s="199" t="s">
        <v>189</v>
      </c>
      <c r="C85" s="200"/>
      <c r="D85" s="74" t="s">
        <v>190</v>
      </c>
      <c r="E85" s="44">
        <v>0.13</v>
      </c>
      <c r="F85" s="73">
        <v>1400.7</v>
      </c>
      <c r="G85" s="76">
        <f>E85*F85*1.18</f>
        <v>214.86738</v>
      </c>
      <c r="H85" s="113">
        <f t="shared" si="55"/>
        <v>644.60213999999996</v>
      </c>
      <c r="I85" s="73"/>
      <c r="J85" s="44">
        <f>I85*E85</f>
        <v>0</v>
      </c>
      <c r="K85" s="76">
        <f t="shared" si="51"/>
        <v>0</v>
      </c>
      <c r="L85" s="77">
        <f t="shared" si="57"/>
        <v>644.60213999999996</v>
      </c>
    </row>
    <row r="86" spans="1:12" ht="25.5">
      <c r="A86" s="73"/>
      <c r="B86" s="199" t="s">
        <v>314</v>
      </c>
      <c r="C86" s="200"/>
      <c r="D86" s="74" t="s">
        <v>315</v>
      </c>
      <c r="E86" s="44">
        <v>0.01</v>
      </c>
      <c r="F86" s="73">
        <v>1400.7</v>
      </c>
      <c r="G86" s="76">
        <f t="shared" ref="G86:G87" si="67">E86*F86*1.18</f>
        <v>16.52826</v>
      </c>
      <c r="H86" s="113">
        <f t="shared" si="55"/>
        <v>49.584779999999995</v>
      </c>
      <c r="I86" s="73"/>
      <c r="J86" s="44">
        <f t="shared" ref="J86:J87" si="68">I86*E86</f>
        <v>0</v>
      </c>
      <c r="K86" s="76">
        <f t="shared" si="51"/>
        <v>0</v>
      </c>
      <c r="L86" s="77">
        <f t="shared" si="57"/>
        <v>49.584779999999995</v>
      </c>
    </row>
    <row r="87" spans="1:12">
      <c r="A87" s="73"/>
      <c r="B87" s="199" t="s">
        <v>316</v>
      </c>
      <c r="C87" s="200"/>
      <c r="D87" s="74" t="s">
        <v>48</v>
      </c>
      <c r="E87" s="44">
        <v>0.01</v>
      </c>
      <c r="F87" s="73">
        <v>1400.7</v>
      </c>
      <c r="G87" s="76">
        <f t="shared" si="67"/>
        <v>16.52826</v>
      </c>
      <c r="H87" s="113">
        <f t="shared" si="55"/>
        <v>49.584779999999995</v>
      </c>
      <c r="I87" s="73"/>
      <c r="J87" s="44">
        <f t="shared" si="68"/>
        <v>0</v>
      </c>
      <c r="K87" s="76">
        <f t="shared" si="51"/>
        <v>0</v>
      </c>
      <c r="L87" s="77">
        <f t="shared" si="57"/>
        <v>49.584779999999995</v>
      </c>
    </row>
    <row r="88" spans="1:12" ht="13.5">
      <c r="A88" s="73" t="s">
        <v>151</v>
      </c>
      <c r="B88" s="197" t="s">
        <v>191</v>
      </c>
      <c r="C88" s="198"/>
      <c r="D88" s="68"/>
      <c r="E88" s="14">
        <f>E89</f>
        <v>0.13</v>
      </c>
      <c r="F88" s="73"/>
      <c r="G88" s="14">
        <f t="shared" ref="G88:H88" si="69">G89</f>
        <v>214.86738</v>
      </c>
      <c r="H88" s="14">
        <f t="shared" si="69"/>
        <v>644.60213999999996</v>
      </c>
      <c r="I88" s="14"/>
      <c r="J88" s="14">
        <f t="shared" ref="J88:K88" si="70">J89</f>
        <v>0</v>
      </c>
      <c r="K88" s="14">
        <f t="shared" si="70"/>
        <v>0</v>
      </c>
      <c r="L88" s="87">
        <f t="shared" si="57"/>
        <v>644.60213999999996</v>
      </c>
    </row>
    <row r="89" spans="1:12" ht="38.25">
      <c r="A89" s="96"/>
      <c r="B89" s="199" t="s">
        <v>192</v>
      </c>
      <c r="C89" s="200"/>
      <c r="D89" s="66" t="s">
        <v>193</v>
      </c>
      <c r="E89" s="44">
        <v>0.13</v>
      </c>
      <c r="F89" s="73">
        <v>1400.7</v>
      </c>
      <c r="G89" s="76">
        <f>E89*F89*1.18</f>
        <v>214.86738</v>
      </c>
      <c r="H89" s="113">
        <f t="shared" si="55"/>
        <v>644.60213999999996</v>
      </c>
      <c r="I89" s="73"/>
      <c r="J89" s="44">
        <f>I89*E89</f>
        <v>0</v>
      </c>
      <c r="K89" s="76">
        <f t="shared" si="51"/>
        <v>0</v>
      </c>
      <c r="L89" s="77">
        <f t="shared" si="57"/>
        <v>644.60213999999996</v>
      </c>
    </row>
    <row r="90" spans="1:12" ht="13.5">
      <c r="A90" s="73" t="s">
        <v>153</v>
      </c>
      <c r="B90" s="229" t="s">
        <v>194</v>
      </c>
      <c r="C90" s="232"/>
      <c r="D90" s="97"/>
      <c r="E90" s="6">
        <f>E91+E92+E93+E94+E95+E96+E97</f>
        <v>0.89</v>
      </c>
      <c r="F90" s="73"/>
      <c r="G90" s="6">
        <f t="shared" ref="G90:H90" si="71">G91+G92+G93+G94+G95+G96+G97</f>
        <v>1471.01514</v>
      </c>
      <c r="H90" s="6">
        <f t="shared" si="71"/>
        <v>4413.0454200000004</v>
      </c>
      <c r="I90" s="6"/>
      <c r="J90" s="6">
        <f t="shared" ref="J90:K90" si="72">J91+J92+J93+J94+J95+J96+J97</f>
        <v>0</v>
      </c>
      <c r="K90" s="6">
        <f t="shared" si="72"/>
        <v>0</v>
      </c>
      <c r="L90" s="87">
        <f t="shared" si="57"/>
        <v>4413.0454200000004</v>
      </c>
    </row>
    <row r="91" spans="1:12" ht="38.25">
      <c r="A91" s="73"/>
      <c r="B91" s="199" t="s">
        <v>229</v>
      </c>
      <c r="C91" s="200"/>
      <c r="D91" s="65" t="s">
        <v>195</v>
      </c>
      <c r="E91" s="44">
        <v>0.46</v>
      </c>
      <c r="F91" s="73">
        <v>1400.7</v>
      </c>
      <c r="G91" s="44">
        <f>E91*F91*1.18</f>
        <v>760.29995999999994</v>
      </c>
      <c r="H91" s="113">
        <f t="shared" si="55"/>
        <v>2280.8998799999999</v>
      </c>
      <c r="I91" s="73"/>
      <c r="J91" s="44">
        <f>I91*E91</f>
        <v>0</v>
      </c>
      <c r="K91" s="76">
        <f t="shared" si="51"/>
        <v>0</v>
      </c>
      <c r="L91" s="77">
        <f t="shared" si="57"/>
        <v>2280.8998799999999</v>
      </c>
    </row>
    <row r="92" spans="1:12" ht="38.25">
      <c r="A92" s="28"/>
      <c r="B92" s="199" t="s">
        <v>239</v>
      </c>
      <c r="C92" s="200"/>
      <c r="D92" s="65" t="s">
        <v>195</v>
      </c>
      <c r="E92" s="26">
        <v>0.19</v>
      </c>
      <c r="F92" s="73">
        <v>1400.7</v>
      </c>
      <c r="G92" s="44">
        <f>E92*F92*1.18</f>
        <v>314.03694000000002</v>
      </c>
      <c r="H92" s="113">
        <f t="shared" si="55"/>
        <v>942.1108200000001</v>
      </c>
      <c r="I92" s="28"/>
      <c r="J92" s="44">
        <f>I92*E92</f>
        <v>0</v>
      </c>
      <c r="K92" s="76">
        <f t="shared" si="51"/>
        <v>0</v>
      </c>
      <c r="L92" s="77">
        <f t="shared" si="57"/>
        <v>942.1108200000001</v>
      </c>
    </row>
    <row r="93" spans="1:12">
      <c r="A93" s="28"/>
      <c r="B93" s="199" t="s">
        <v>317</v>
      </c>
      <c r="C93" s="200"/>
      <c r="D93" s="98" t="s">
        <v>87</v>
      </c>
      <c r="E93" s="26">
        <v>0.08</v>
      </c>
      <c r="F93" s="73">
        <v>1400.7</v>
      </c>
      <c r="G93" s="44">
        <f t="shared" ref="G93:G97" si="73">E93*F93*1.18</f>
        <v>132.22608</v>
      </c>
      <c r="H93" s="113">
        <f t="shared" si="55"/>
        <v>396.67823999999996</v>
      </c>
      <c r="I93" s="28"/>
      <c r="J93" s="44">
        <f t="shared" ref="J93:J97" si="74">I93*E93</f>
        <v>0</v>
      </c>
      <c r="K93" s="76">
        <f t="shared" si="51"/>
        <v>0</v>
      </c>
      <c r="L93" s="77">
        <f t="shared" si="57"/>
        <v>396.67823999999996</v>
      </c>
    </row>
    <row r="94" spans="1:12">
      <c r="A94" s="28"/>
      <c r="B94" s="199" t="s">
        <v>318</v>
      </c>
      <c r="C94" s="200"/>
      <c r="D94" s="98" t="s">
        <v>261</v>
      </c>
      <c r="E94" s="26">
        <v>0.11</v>
      </c>
      <c r="F94" s="73">
        <v>1400.7</v>
      </c>
      <c r="G94" s="44">
        <f t="shared" si="73"/>
        <v>181.81085999999999</v>
      </c>
      <c r="H94" s="113">
        <f t="shared" si="55"/>
        <v>545.43257999999992</v>
      </c>
      <c r="I94" s="28"/>
      <c r="J94" s="44">
        <f t="shared" si="74"/>
        <v>0</v>
      </c>
      <c r="K94" s="76">
        <f t="shared" si="51"/>
        <v>0</v>
      </c>
      <c r="L94" s="77">
        <f t="shared" si="57"/>
        <v>545.43257999999992</v>
      </c>
    </row>
    <row r="95" spans="1:12" ht="38.25">
      <c r="A95" s="28"/>
      <c r="B95" s="199" t="s">
        <v>319</v>
      </c>
      <c r="C95" s="200"/>
      <c r="D95" s="98" t="s">
        <v>104</v>
      </c>
      <c r="E95" s="26">
        <v>0.03</v>
      </c>
      <c r="F95" s="73">
        <v>1400.7</v>
      </c>
      <c r="G95" s="44">
        <f t="shared" si="73"/>
        <v>49.584779999999995</v>
      </c>
      <c r="H95" s="113">
        <f t="shared" si="55"/>
        <v>148.75433999999998</v>
      </c>
      <c r="I95" s="28"/>
      <c r="J95" s="44">
        <f t="shared" si="74"/>
        <v>0</v>
      </c>
      <c r="K95" s="76">
        <f t="shared" si="51"/>
        <v>0</v>
      </c>
      <c r="L95" s="77">
        <f t="shared" si="57"/>
        <v>148.75433999999998</v>
      </c>
    </row>
    <row r="96" spans="1:12">
      <c r="A96" s="28"/>
      <c r="B96" s="199" t="s">
        <v>320</v>
      </c>
      <c r="C96" s="200"/>
      <c r="D96" s="98" t="s">
        <v>67</v>
      </c>
      <c r="E96" s="26">
        <v>0.01</v>
      </c>
      <c r="F96" s="73">
        <v>1400.7</v>
      </c>
      <c r="G96" s="44">
        <f t="shared" si="73"/>
        <v>16.52826</v>
      </c>
      <c r="H96" s="113">
        <f t="shared" si="55"/>
        <v>49.584779999999995</v>
      </c>
      <c r="I96" s="28"/>
      <c r="J96" s="44">
        <f t="shared" si="74"/>
        <v>0</v>
      </c>
      <c r="K96" s="76">
        <f t="shared" si="51"/>
        <v>0</v>
      </c>
      <c r="L96" s="77">
        <f t="shared" si="57"/>
        <v>49.584779999999995</v>
      </c>
    </row>
    <row r="97" spans="1:12" ht="25.5">
      <c r="A97" s="28"/>
      <c r="B97" s="199" t="s">
        <v>321</v>
      </c>
      <c r="C97" s="200"/>
      <c r="D97" s="74" t="s">
        <v>315</v>
      </c>
      <c r="E97" s="26">
        <v>0.01</v>
      </c>
      <c r="F97" s="73">
        <v>1400.7</v>
      </c>
      <c r="G97" s="44">
        <f t="shared" si="73"/>
        <v>16.52826</v>
      </c>
      <c r="H97" s="113">
        <f t="shared" si="55"/>
        <v>49.584779999999995</v>
      </c>
      <c r="I97" s="28"/>
      <c r="J97" s="44">
        <f t="shared" si="74"/>
        <v>0</v>
      </c>
      <c r="K97" s="76">
        <f t="shared" si="51"/>
        <v>0</v>
      </c>
      <c r="L97" s="77">
        <f t="shared" si="57"/>
        <v>49.584779999999995</v>
      </c>
    </row>
    <row r="98" spans="1:12" ht="13.5">
      <c r="A98" s="28" t="s">
        <v>155</v>
      </c>
      <c r="B98" s="229" t="s">
        <v>196</v>
      </c>
      <c r="C98" s="232"/>
      <c r="D98" s="99"/>
      <c r="E98" s="95">
        <f>E99+E100+E101+E102+E103</f>
        <v>0.91</v>
      </c>
      <c r="F98" s="73"/>
      <c r="G98" s="95">
        <f t="shared" ref="G98:H98" si="75">G99+G100+G101+G102+G103</f>
        <v>1504.0716599999998</v>
      </c>
      <c r="H98" s="95">
        <f t="shared" si="75"/>
        <v>4512.2149800000007</v>
      </c>
      <c r="I98" s="95"/>
      <c r="J98" s="95">
        <f t="shared" ref="J98:K98" si="76">J99+J100+J101+J102+J103</f>
        <v>0</v>
      </c>
      <c r="K98" s="95">
        <f t="shared" si="76"/>
        <v>0</v>
      </c>
      <c r="L98" s="87">
        <f t="shared" si="57"/>
        <v>4512.2149800000007</v>
      </c>
    </row>
    <row r="99" spans="1:12" ht="25.5">
      <c r="A99" s="73"/>
      <c r="B99" s="194" t="s">
        <v>322</v>
      </c>
      <c r="C99" s="219"/>
      <c r="D99" s="100" t="s">
        <v>323</v>
      </c>
      <c r="E99" s="44">
        <v>0.36</v>
      </c>
      <c r="F99" s="73">
        <v>1400.7</v>
      </c>
      <c r="G99" s="44">
        <f t="shared" ref="G99:G100" si="77">E99*F99*1.18</f>
        <v>595.01735999999994</v>
      </c>
      <c r="H99" s="113">
        <f t="shared" si="55"/>
        <v>1785.0520799999999</v>
      </c>
      <c r="I99" s="73"/>
      <c r="J99" s="44">
        <f t="shared" ref="J99:J100" si="78">I99*E99</f>
        <v>0</v>
      </c>
      <c r="K99" s="76">
        <f t="shared" ref="K99:K100" si="79">J99*19</f>
        <v>0</v>
      </c>
      <c r="L99" s="77">
        <f t="shared" si="57"/>
        <v>1785.0520799999999</v>
      </c>
    </row>
    <row r="100" spans="1:12" ht="25.5">
      <c r="A100" s="73"/>
      <c r="B100" s="194" t="s">
        <v>324</v>
      </c>
      <c r="C100" s="219"/>
      <c r="D100" s="100" t="s">
        <v>325</v>
      </c>
      <c r="E100" s="44">
        <v>0.01</v>
      </c>
      <c r="F100" s="73">
        <v>1400.7</v>
      </c>
      <c r="G100" s="44">
        <f t="shared" si="77"/>
        <v>16.52826</v>
      </c>
      <c r="H100" s="113">
        <f t="shared" si="55"/>
        <v>49.584779999999995</v>
      </c>
      <c r="I100" s="73"/>
      <c r="J100" s="44">
        <f t="shared" si="78"/>
        <v>0</v>
      </c>
      <c r="K100" s="76">
        <f t="shared" si="79"/>
        <v>0</v>
      </c>
      <c r="L100" s="77">
        <f t="shared" si="57"/>
        <v>49.584779999999995</v>
      </c>
    </row>
    <row r="101" spans="1:12" ht="25.5">
      <c r="A101" s="73"/>
      <c r="B101" s="194" t="s">
        <v>197</v>
      </c>
      <c r="C101" s="219"/>
      <c r="D101" s="100" t="s">
        <v>198</v>
      </c>
      <c r="E101" s="44">
        <v>0.23</v>
      </c>
      <c r="F101" s="73">
        <v>1400.7</v>
      </c>
      <c r="G101" s="44">
        <f>E101*F101*1.18</f>
        <v>380.14997999999997</v>
      </c>
      <c r="H101" s="113">
        <f t="shared" si="55"/>
        <v>1140.44994</v>
      </c>
      <c r="I101" s="73"/>
      <c r="J101" s="44">
        <f>I101*E101</f>
        <v>0</v>
      </c>
      <c r="K101" s="76">
        <f t="shared" si="51"/>
        <v>0</v>
      </c>
      <c r="L101" s="77">
        <f t="shared" si="57"/>
        <v>1140.44994</v>
      </c>
    </row>
    <row r="102" spans="1:12" ht="25.5">
      <c r="A102" s="73"/>
      <c r="B102" s="194" t="s">
        <v>199</v>
      </c>
      <c r="C102" s="219"/>
      <c r="D102" s="101" t="s">
        <v>200</v>
      </c>
      <c r="E102" s="44">
        <v>0.28000000000000003</v>
      </c>
      <c r="F102" s="73">
        <v>1400.7</v>
      </c>
      <c r="G102" s="44">
        <f t="shared" ref="G102:G103" si="80">E102*F102*1.18</f>
        <v>462.79128000000003</v>
      </c>
      <c r="H102" s="113">
        <f t="shared" si="55"/>
        <v>1388.3738400000002</v>
      </c>
      <c r="I102" s="73"/>
      <c r="J102" s="44">
        <f>I102*E102</f>
        <v>0</v>
      </c>
      <c r="K102" s="76">
        <f t="shared" si="51"/>
        <v>0</v>
      </c>
      <c r="L102" s="77">
        <f t="shared" si="57"/>
        <v>1388.3738400000002</v>
      </c>
    </row>
    <row r="103" spans="1:12" ht="25.5">
      <c r="A103" s="73"/>
      <c r="B103" s="194" t="s">
        <v>201</v>
      </c>
      <c r="C103" s="219"/>
      <c r="D103" s="84" t="s">
        <v>200</v>
      </c>
      <c r="E103" s="44">
        <v>0.03</v>
      </c>
      <c r="F103" s="73">
        <v>1400.7</v>
      </c>
      <c r="G103" s="44">
        <f t="shared" si="80"/>
        <v>49.584779999999995</v>
      </c>
      <c r="H103" s="113">
        <f t="shared" si="55"/>
        <v>148.75433999999998</v>
      </c>
      <c r="I103" s="73"/>
      <c r="J103" s="44">
        <f>I103*E103</f>
        <v>0</v>
      </c>
      <c r="K103" s="76">
        <f t="shared" si="51"/>
        <v>0</v>
      </c>
      <c r="L103" s="77">
        <f t="shared" si="57"/>
        <v>148.75433999999998</v>
      </c>
    </row>
    <row r="104" spans="1:12">
      <c r="A104" s="73" t="s">
        <v>157</v>
      </c>
      <c r="B104" s="203" t="s">
        <v>202</v>
      </c>
      <c r="C104" s="196"/>
      <c r="D104" s="196"/>
      <c r="E104" s="6">
        <f>E105</f>
        <v>0.21</v>
      </c>
      <c r="F104" s="73"/>
      <c r="G104" s="6">
        <f t="shared" ref="G104:H104" si="81">G105</f>
        <v>347.09345999999999</v>
      </c>
      <c r="H104" s="6">
        <f t="shared" si="81"/>
        <v>1041.2803799999999</v>
      </c>
      <c r="I104" s="73"/>
      <c r="J104" s="6">
        <f t="shared" ref="J104:K104" si="82">J105</f>
        <v>0</v>
      </c>
      <c r="K104" s="6">
        <f t="shared" si="82"/>
        <v>0</v>
      </c>
      <c r="L104" s="77">
        <f t="shared" si="57"/>
        <v>1041.2803799999999</v>
      </c>
    </row>
    <row r="105" spans="1:12">
      <c r="A105" s="102"/>
      <c r="B105" s="238" t="s">
        <v>326</v>
      </c>
      <c r="C105" s="239"/>
      <c r="D105" s="240" t="s">
        <v>327</v>
      </c>
      <c r="E105" s="185">
        <v>0.21</v>
      </c>
      <c r="F105" s="169">
        <v>1400.7</v>
      </c>
      <c r="G105" s="185">
        <f>E105*F105*1.18</f>
        <v>347.09345999999999</v>
      </c>
      <c r="H105" s="185">
        <f>G105*3</f>
        <v>1041.2803799999999</v>
      </c>
      <c r="I105" s="169"/>
      <c r="J105" s="185">
        <f>I105*E105</f>
        <v>0</v>
      </c>
      <c r="K105" s="185">
        <f t="shared" si="51"/>
        <v>0</v>
      </c>
      <c r="L105" s="220">
        <f t="shared" si="57"/>
        <v>1041.2803799999999</v>
      </c>
    </row>
    <row r="106" spans="1:12">
      <c r="A106" s="103"/>
      <c r="B106" s="236" t="s">
        <v>328</v>
      </c>
      <c r="C106" s="237"/>
      <c r="D106" s="241"/>
      <c r="E106" s="186"/>
      <c r="F106" s="171"/>
      <c r="G106" s="186"/>
      <c r="H106" s="186"/>
      <c r="I106" s="171"/>
      <c r="J106" s="186"/>
      <c r="K106" s="186"/>
      <c r="L106" s="222"/>
    </row>
    <row r="107" spans="1:12" ht="13.5">
      <c r="A107" s="104"/>
      <c r="B107" s="233" t="s">
        <v>233</v>
      </c>
      <c r="C107" s="234"/>
      <c r="D107" s="104"/>
      <c r="E107" s="105">
        <f>E5+E18+E32+E71</f>
        <v>33.980000000000004</v>
      </c>
      <c r="F107" s="105"/>
      <c r="G107" s="106"/>
      <c r="H107" s="106"/>
      <c r="I107" s="106"/>
      <c r="J107" s="106"/>
      <c r="K107" s="106"/>
      <c r="L107" s="69"/>
    </row>
    <row r="108" spans="1:12" ht="13.5">
      <c r="A108" s="104"/>
      <c r="B108" s="233" t="s">
        <v>211</v>
      </c>
      <c r="C108" s="234"/>
      <c r="D108" s="104"/>
      <c r="E108" s="105">
        <f>E107*1.18</f>
        <v>40.096400000000003</v>
      </c>
      <c r="F108" s="105"/>
      <c r="G108" s="105">
        <f>G71+G32+G18+G5</f>
        <v>56163.027479999997</v>
      </c>
      <c r="H108" s="105">
        <f>H71+H32+H18+H5</f>
        <v>168489.08244</v>
      </c>
      <c r="I108" s="107"/>
      <c r="J108" s="105">
        <f>J71+J32+J18+J5</f>
        <v>0</v>
      </c>
      <c r="K108" s="105">
        <f>K71+K32+K18+K5</f>
        <v>0</v>
      </c>
      <c r="L108" s="87">
        <f>H108+K108</f>
        <v>168489.08244</v>
      </c>
    </row>
    <row r="109" spans="1:12">
      <c r="E109" s="72"/>
      <c r="F109" s="108"/>
      <c r="G109" s="235"/>
      <c r="H109" s="235"/>
      <c r="L109" s="109"/>
    </row>
    <row r="110" spans="1:12">
      <c r="H110" s="72"/>
      <c r="K110" s="72"/>
    </row>
    <row r="111" spans="1:12">
      <c r="E111" s="72"/>
      <c r="H111" s="72"/>
    </row>
  </sheetData>
  <mergeCells count="156">
    <mergeCell ref="B108:C108"/>
    <mergeCell ref="G109:H109"/>
    <mergeCell ref="I105:I106"/>
    <mergeCell ref="J105:J106"/>
    <mergeCell ref="K105:K106"/>
    <mergeCell ref="L105:L106"/>
    <mergeCell ref="B106:C106"/>
    <mergeCell ref="B107:C107"/>
    <mergeCell ref="B105:C105"/>
    <mergeCell ref="D105:D106"/>
    <mergeCell ref="E105:E106"/>
    <mergeCell ref="F105:F106"/>
    <mergeCell ref="G105:G106"/>
    <mergeCell ref="H105:H106"/>
    <mergeCell ref="B99:C99"/>
    <mergeCell ref="B100:C100"/>
    <mergeCell ref="B101:C101"/>
    <mergeCell ref="B102:C102"/>
    <mergeCell ref="B103:C103"/>
    <mergeCell ref="B104:D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D81"/>
    <mergeCell ref="B82:C82"/>
    <mergeCell ref="B83:C83"/>
    <mergeCell ref="B84:D84"/>
    <mergeCell ref="B85:C85"/>
    <mergeCell ref="B86:C86"/>
    <mergeCell ref="B75:D75"/>
    <mergeCell ref="B76:C76"/>
    <mergeCell ref="B77:C77"/>
    <mergeCell ref="B78:C78"/>
    <mergeCell ref="B79:C79"/>
    <mergeCell ref="B80:C80"/>
    <mergeCell ref="B69:C69"/>
    <mergeCell ref="B70:C70"/>
    <mergeCell ref="B71:D71"/>
    <mergeCell ref="B72:D72"/>
    <mergeCell ref="B73:C73"/>
    <mergeCell ref="B74:C74"/>
    <mergeCell ref="B63:C63"/>
    <mergeCell ref="B64:C64"/>
    <mergeCell ref="B65:C65"/>
    <mergeCell ref="B66:D66"/>
    <mergeCell ref="B67:C67"/>
    <mergeCell ref="E67:E68"/>
    <mergeCell ref="B68:C68"/>
    <mergeCell ref="L57:L58"/>
    <mergeCell ref="B58:C58"/>
    <mergeCell ref="B59:C59"/>
    <mergeCell ref="B60:C60"/>
    <mergeCell ref="B61:C61"/>
    <mergeCell ref="B62:C62"/>
    <mergeCell ref="F57:F58"/>
    <mergeCell ref="G57:G58"/>
    <mergeCell ref="H57:H58"/>
    <mergeCell ref="I57:I58"/>
    <mergeCell ref="J57:J58"/>
    <mergeCell ref="K57:K58"/>
    <mergeCell ref="B53:C53"/>
    <mergeCell ref="B54:C54"/>
    <mergeCell ref="B55:C55"/>
    <mergeCell ref="B56:D56"/>
    <mergeCell ref="B57:C57"/>
    <mergeCell ref="E57:E58"/>
    <mergeCell ref="H51:H52"/>
    <mergeCell ref="I51:I52"/>
    <mergeCell ref="J51:J52"/>
    <mergeCell ref="K51:K52"/>
    <mergeCell ref="L51:L52"/>
    <mergeCell ref="B52:C52"/>
    <mergeCell ref="B49:C49"/>
    <mergeCell ref="B50:D50"/>
    <mergeCell ref="B51:C51"/>
    <mergeCell ref="E51:E52"/>
    <mergeCell ref="F51:F52"/>
    <mergeCell ref="G51:G52"/>
    <mergeCell ref="H40:H48"/>
    <mergeCell ref="I40:I48"/>
    <mergeCell ref="J40:J48"/>
    <mergeCell ref="K40:K48"/>
    <mergeCell ref="L40:L48"/>
    <mergeCell ref="B41:C41"/>
    <mergeCell ref="B42:C42"/>
    <mergeCell ref="B43:C43"/>
    <mergeCell ref="B44:C44"/>
    <mergeCell ref="B45:C45"/>
    <mergeCell ref="B38:C38"/>
    <mergeCell ref="B39:D39"/>
    <mergeCell ref="B40:C40"/>
    <mergeCell ref="E40:E48"/>
    <mergeCell ref="F40:F48"/>
    <mergeCell ref="G40:G48"/>
    <mergeCell ref="B46:C46"/>
    <mergeCell ref="B47:C47"/>
    <mergeCell ref="B48:C48"/>
    <mergeCell ref="B32:D32"/>
    <mergeCell ref="B33:D33"/>
    <mergeCell ref="B34:D34"/>
    <mergeCell ref="B35:C35"/>
    <mergeCell ref="B36:C36"/>
    <mergeCell ref="B37:D37"/>
    <mergeCell ref="L26:L27"/>
    <mergeCell ref="B27:C27"/>
    <mergeCell ref="B28:C28"/>
    <mergeCell ref="B29:C29"/>
    <mergeCell ref="B30:C30"/>
    <mergeCell ref="B31:C31"/>
    <mergeCell ref="G26:G27"/>
    <mergeCell ref="H26:H27"/>
    <mergeCell ref="I26:I27"/>
    <mergeCell ref="J26:J27"/>
    <mergeCell ref="K26:K27"/>
    <mergeCell ref="F26:F27"/>
    <mergeCell ref="B22:C22"/>
    <mergeCell ref="B23:C23"/>
    <mergeCell ref="B24:C24"/>
    <mergeCell ref="B25:C25"/>
    <mergeCell ref="B26:C26"/>
    <mergeCell ref="E26:E27"/>
    <mergeCell ref="B16:C16"/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  <mergeCell ref="B4:E4"/>
    <mergeCell ref="B5:C5"/>
    <mergeCell ref="B6:C6"/>
    <mergeCell ref="B7:C7"/>
    <mergeCell ref="B8:C8"/>
    <mergeCell ref="B9:C9"/>
    <mergeCell ref="A1:L1"/>
    <mergeCell ref="A2:A3"/>
    <mergeCell ref="B2:C3"/>
    <mergeCell ref="D2:D3"/>
    <mergeCell ref="E2:E3"/>
    <mergeCell ref="F2:H2"/>
    <mergeCell ref="I2:K2"/>
    <mergeCell ref="L2:L3"/>
    <mergeCell ref="B10:C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полугод 2014</vt:lpstr>
      <vt:lpstr>2 полугод 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2015-03-18T05:29:57Z</dcterms:modified>
</cp:coreProperties>
</file>